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20" windowHeight="11835"/>
  </bookViews>
  <sheets>
    <sheet name="Decimals" sheetId="1" r:id="rId1"/>
    <sheet name="Proportionality" sheetId="2" r:id="rId2"/>
  </sheets>
  <calcPr calcId="125725"/>
</workbook>
</file>

<file path=xl/calcChain.xml><?xml version="1.0" encoding="utf-8"?>
<calcChain xmlns="http://schemas.openxmlformats.org/spreadsheetml/2006/main">
  <c r="H14" i="2"/>
  <c r="O48" i="1"/>
  <c r="O50" s="1"/>
  <c r="M48"/>
  <c r="O51" s="1"/>
  <c r="O45"/>
  <c r="N45"/>
  <c r="M45"/>
  <c r="O44"/>
  <c r="M44"/>
  <c r="N43"/>
  <c r="O43" s="1"/>
  <c r="M32"/>
  <c r="M30"/>
  <c r="F36" i="2"/>
  <c r="C35"/>
  <c r="C34"/>
  <c r="C33"/>
  <c r="F61"/>
  <c r="E61"/>
  <c r="D61"/>
  <c r="C61"/>
  <c r="G60"/>
  <c r="G59"/>
  <c r="G58"/>
  <c r="G57"/>
  <c r="E48" i="1"/>
  <c r="J48"/>
  <c r="J50" s="1"/>
  <c r="O35"/>
  <c r="J35"/>
  <c r="E35"/>
  <c r="M35"/>
  <c r="H35"/>
  <c r="H48"/>
  <c r="C48"/>
  <c r="C35"/>
  <c r="H45"/>
  <c r="H44"/>
  <c r="H43"/>
  <c r="C45"/>
  <c r="C44"/>
  <c r="C43"/>
  <c r="M31"/>
  <c r="H32"/>
  <c r="H31"/>
  <c r="H30"/>
  <c r="C32"/>
  <c r="C31"/>
  <c r="C30"/>
  <c r="J45"/>
  <c r="J44"/>
  <c r="J43"/>
  <c r="O32"/>
  <c r="O31"/>
  <c r="O30"/>
  <c r="J32"/>
  <c r="J31"/>
  <c r="J30"/>
  <c r="E32"/>
  <c r="E31"/>
  <c r="E30"/>
  <c r="E26" i="2"/>
  <c r="J51" i="1"/>
  <c r="I45"/>
  <c r="I43"/>
  <c r="D44"/>
  <c r="E50"/>
  <c r="E51"/>
  <c r="D45"/>
  <c r="E45" s="1"/>
  <c r="E44"/>
  <c r="D43"/>
  <c r="E43" s="1"/>
  <c r="E46" s="1"/>
  <c r="C51" s="1"/>
  <c r="D51" s="1"/>
  <c r="D18"/>
  <c r="F60" i="2"/>
  <c r="F52"/>
  <c r="F44"/>
  <c r="C43"/>
  <c r="C42"/>
  <c r="C41"/>
  <c r="F28"/>
  <c r="E27"/>
  <c r="D27"/>
  <c r="C27"/>
  <c r="C26"/>
  <c r="E25"/>
  <c r="D25"/>
  <c r="C25"/>
  <c r="F20"/>
  <c r="E19"/>
  <c r="D19"/>
  <c r="C19"/>
  <c r="E18"/>
  <c r="D18"/>
  <c r="C18"/>
  <c r="E17"/>
  <c r="D17"/>
  <c r="C17"/>
  <c r="D14"/>
  <c r="D37" s="1"/>
  <c r="J33" i="1"/>
  <c r="H33"/>
  <c r="H37" s="1"/>
  <c r="O22"/>
  <c r="J22"/>
  <c r="E22"/>
  <c r="M22"/>
  <c r="H22"/>
  <c r="C22"/>
  <c r="N19"/>
  <c r="O19" s="1"/>
  <c r="N18"/>
  <c r="O18" s="1"/>
  <c r="N17"/>
  <c r="O17" s="1"/>
  <c r="I19"/>
  <c r="J19" s="1"/>
  <c r="I18"/>
  <c r="J18" s="1"/>
  <c r="I17"/>
  <c r="J17" s="1"/>
  <c r="D19"/>
  <c r="E19" s="1"/>
  <c r="C19"/>
  <c r="E18"/>
  <c r="E38"/>
  <c r="E37"/>
  <c r="O38"/>
  <c r="O37"/>
  <c r="J37"/>
  <c r="J38"/>
  <c r="D17"/>
  <c r="E17" s="1"/>
  <c r="O24"/>
  <c r="O25"/>
  <c r="J24"/>
  <c r="J25"/>
  <c r="E24"/>
  <c r="E25"/>
  <c r="G33" i="2" l="1"/>
  <c r="G34"/>
  <c r="G35"/>
  <c r="G36"/>
  <c r="E37"/>
  <c r="C37"/>
  <c r="F37"/>
  <c r="O46" i="1"/>
  <c r="M51" s="1"/>
  <c r="N51" s="1"/>
  <c r="M43"/>
  <c r="M46" s="1"/>
  <c r="M50" s="1"/>
  <c r="N50" s="1"/>
  <c r="A37" i="2"/>
  <c r="F53"/>
  <c r="C21"/>
  <c r="E21"/>
  <c r="G19"/>
  <c r="C29"/>
  <c r="E29"/>
  <c r="G27"/>
  <c r="C45"/>
  <c r="G43"/>
  <c r="D21"/>
  <c r="G18"/>
  <c r="D29"/>
  <c r="G26"/>
  <c r="G42"/>
  <c r="G17"/>
  <c r="G25"/>
  <c r="G41"/>
  <c r="G49"/>
  <c r="G51"/>
  <c r="A21"/>
  <c r="A45"/>
  <c r="D45"/>
  <c r="F45"/>
  <c r="C53"/>
  <c r="E53"/>
  <c r="A61"/>
  <c r="G20"/>
  <c r="G28"/>
  <c r="G44"/>
  <c r="G50"/>
  <c r="G52"/>
  <c r="F21"/>
  <c r="A29"/>
  <c r="F29"/>
  <c r="E45"/>
  <c r="A53"/>
  <c r="D53"/>
  <c r="J46" i="1"/>
  <c r="H51" s="1"/>
  <c r="I51" s="1"/>
  <c r="C17"/>
  <c r="E20"/>
  <c r="C25" s="1"/>
  <c r="D25" s="1"/>
  <c r="H18"/>
  <c r="M17"/>
  <c r="M19"/>
  <c r="I37"/>
  <c r="O20"/>
  <c r="M25" s="1"/>
  <c r="J20"/>
  <c r="H25" s="1"/>
  <c r="I25" s="1"/>
  <c r="M18"/>
  <c r="H17"/>
  <c r="H19"/>
  <c r="C18"/>
  <c r="C20" s="1"/>
  <c r="C24" s="1"/>
  <c r="D24" s="1"/>
  <c r="M33"/>
  <c r="M37" s="1"/>
  <c r="N37" s="1"/>
  <c r="C33"/>
  <c r="C37" s="1"/>
  <c r="D37" s="1"/>
  <c r="H38"/>
  <c r="I38" s="1"/>
  <c r="N25"/>
  <c r="H46" l="1"/>
  <c r="H50" s="1"/>
  <c r="I50" s="1"/>
  <c r="C46"/>
  <c r="C50" s="1"/>
  <c r="D50" s="1"/>
  <c r="E33"/>
  <c r="C38" s="1"/>
  <c r="D38" s="1"/>
  <c r="M20"/>
  <c r="M24" s="1"/>
  <c r="N24" s="1"/>
  <c r="H20"/>
  <c r="H24" s="1"/>
  <c r="I24" s="1"/>
  <c r="O33"/>
  <c r="M38" s="1"/>
  <c r="N38" s="1"/>
</calcChain>
</file>

<file path=xl/sharedStrings.xml><?xml version="1.0" encoding="utf-8"?>
<sst xmlns="http://schemas.openxmlformats.org/spreadsheetml/2006/main" count="149" uniqueCount="59">
  <si>
    <t>Decimals</t>
  </si>
  <si>
    <t xml:space="preserve">Left endpoint </t>
  </si>
  <si>
    <t>Reported</t>
  </si>
  <si>
    <t>Right endpoint</t>
  </si>
  <si>
    <t>∑ endpoints</t>
  </si>
  <si>
    <r>
      <t xml:space="preserve">Left  check </t>
    </r>
    <r>
      <rPr>
        <sz val="14"/>
        <rFont val="Calibri"/>
        <family val="2"/>
      </rPr>
      <t>≤</t>
    </r>
  </si>
  <si>
    <t>ü</t>
  </si>
  <si>
    <r>
      <t>Right check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&gt;</t>
    </r>
  </si>
  <si>
    <t>This is a simulator: please feel free to change values and check the results!</t>
  </si>
  <si>
    <t>OK</t>
  </si>
  <si>
    <t>ûûû</t>
  </si>
  <si>
    <t>Wrong</t>
  </si>
  <si>
    <t>(A) Original values with Decimals = -3 (thousands)</t>
  </si>
  <si>
    <t>http://www.xbrl.org/Specification/consistencyAssertions/REC-2009-06-22/consistencyAssertions-REC-2009-06-22.html#sec-syntax-ca-resources</t>
  </si>
  <si>
    <t xml:space="preserve">X is equal to Y IF the interval of [X- , X+[ at least overlaps in one point with the interval [Y- , Y+[  </t>
  </si>
  <si>
    <r>
      <t xml:space="preserve">Therefore, X is equal to Y if </t>
    </r>
    <r>
      <rPr>
        <b/>
        <sz val="14"/>
        <color theme="1"/>
        <rFont val="Calibri"/>
        <family val="2"/>
        <scheme val="minor"/>
      </rPr>
      <t xml:space="preserve">(X-   </t>
    </r>
    <r>
      <rPr>
        <b/>
        <sz val="14"/>
        <color indexed="8"/>
        <rFont val="Calibri"/>
        <family val="2"/>
      </rPr>
      <t>≤   Y+)    AND   (X+   &gt;   Y-)</t>
    </r>
  </si>
  <si>
    <r>
      <t>The Decimals attribute in XBRL considers the number X as the interval [Trunc(X;Decimals)  - 0.5 * 10</t>
    </r>
    <r>
      <rPr>
        <i/>
        <vertAlign val="superscript"/>
        <sz val="11"/>
        <color theme="1"/>
        <rFont val="Calibri"/>
        <family val="2"/>
        <scheme val="minor"/>
      </rPr>
      <t xml:space="preserve"> -Decimals</t>
    </r>
    <r>
      <rPr>
        <i/>
        <sz val="11"/>
        <color theme="1"/>
        <rFont val="Calibri"/>
        <family val="2"/>
        <scheme val="minor"/>
      </rPr>
      <t xml:space="preserve"> , Trunc(X;Decimals) + 0.5 * 10 </t>
    </r>
    <r>
      <rPr>
        <i/>
        <vertAlign val="superscript"/>
        <sz val="11"/>
        <color theme="1"/>
        <rFont val="Calibri"/>
        <family val="2"/>
        <scheme val="minor"/>
      </rPr>
      <t>-Decimals</t>
    </r>
    <r>
      <rPr>
        <i/>
        <sz val="11"/>
        <color theme="1"/>
        <rFont val="Calibri"/>
        <family val="2"/>
        <scheme val="minor"/>
      </rPr>
      <t xml:space="preserve"> [     </t>
    </r>
  </si>
  <si>
    <t>http://www.xbrl.org/Specification/XBRL-RECOMMENDATION-2003-12-31+Corrected-Errata-2008-07-02.htm#_4.6.5</t>
  </si>
  <si>
    <t>http://en.wikipedia.org/wiki/Interval_(mathematics)</t>
  </si>
  <si>
    <t>(B) Original values with Decimals = 0 (Units)</t>
  </si>
  <si>
    <t>(C) Original values with Decimals = 2 (cents)</t>
  </si>
  <si>
    <t>Test case:</t>
  </si>
  <si>
    <t xml:space="preserve">A+B+C </t>
  </si>
  <si>
    <t xml:space="preserve"> = D</t>
  </si>
  <si>
    <t xml:space="preserve">Example: </t>
  </si>
  <si>
    <t xml:space="preserve"> +4000/3+4000/3+4000/3</t>
  </si>
  <si>
    <t xml:space="preserve"> = 4000</t>
  </si>
  <si>
    <t xml:space="preserve">Interval [X- , X+[ is between X- as left endpoint (included) and X+ as right endpoint (excluded). ISO square bracket notation for showing inclusion or exclusion  of endpoints. </t>
  </si>
  <si>
    <t>http://www.xbrl.org/RFC/PDU/PWD-2008-10-09/PDU-RFC-PWD-2008-10-09.html#lexical-consistency</t>
  </si>
  <si>
    <t>PROPORTIONALITY-RELATED ISSUES IN REPORTING (SOME CELLS WOULD REPORTED OR NOT, DEPENDING ON THE TYPE OF THE ENTITY)</t>
    <phoneticPr fontId="0" type="noConversion"/>
  </si>
  <si>
    <t>According to the principle of proportionality (in reporting requirements), guidelines for institutions and supervisors are to be applied in a proportionate manner to reflect the nature, scale and complexity of the activities of the institutions. (see CEBS Guidelines on the Application of the Supervisory Review Process under Pillar 2).</t>
    <phoneticPr fontId="0" type="noConversion"/>
  </si>
  <si>
    <t>Assumption: Value of not reported cell is 0.</t>
  </si>
  <si>
    <r>
      <t>PROPOSED SOLUTION: Minimum subset to be reported or not (</t>
    </r>
    <r>
      <rPr>
        <i/>
        <sz val="11"/>
        <color theme="1"/>
        <rFont val="Calibri"/>
        <family val="2"/>
        <scheme val="minor"/>
      </rPr>
      <t>proportionality</t>
    </r>
    <r>
      <rPr>
        <sz val="11"/>
        <color theme="1"/>
        <rFont val="Calibri"/>
        <family val="2"/>
        <scheme val="minor"/>
      </rPr>
      <t xml:space="preserve">) is any whole breakdown table. </t>
    </r>
  </si>
  <si>
    <t>For any particular breakdown table exempted from being reported because of  proportionality, formulas should be inhibited.</t>
  </si>
  <si>
    <t>It is advisable to add an explicit manifest of which breakdown tables are actually reported</t>
  </si>
  <si>
    <t>Decimals=</t>
  </si>
  <si>
    <t>Main Table</t>
  </si>
  <si>
    <t>Breakdown table</t>
  </si>
  <si>
    <t>………..</t>
  </si>
  <si>
    <t>(Z) All breakdowns, subtotals and totals match</t>
  </si>
  <si>
    <t>(V) Breakdown table is not reported (breakdowns and subtotals). Grand total is reported once only, but it is used both in main table as well as in breakdown table, causing mismatch.</t>
  </si>
  <si>
    <t>Reported=NO</t>
  </si>
  <si>
    <r>
      <t xml:space="preserve">(U) Breakdown table is not reported BUT applicable validations inhibited (symbolized by </t>
    </r>
    <r>
      <rPr>
        <sz val="11"/>
        <rFont val="Wingdings"/>
        <charset val="2"/>
      </rPr>
      <t>I</t>
    </r>
    <r>
      <rPr>
        <sz val="11"/>
        <rFont val="Calibri"/>
        <family val="2"/>
      </rPr>
      <t>) with the explicit manifest "Reported=NO"</t>
    </r>
  </si>
  <si>
    <t>Ignacio Boixo, Colm O hAonghusa, 2011-06-13</t>
  </si>
  <si>
    <r>
      <t xml:space="preserve">Interval </t>
    </r>
    <r>
      <rPr>
        <b/>
        <sz val="11"/>
        <color theme="1"/>
        <rFont val="Calibri"/>
        <family val="2"/>
      </rPr>
      <t>±</t>
    </r>
  </si>
  <si>
    <t>(Y) A single cell is not reported, but still  breakdowns, subtotals and totals match due to Decimals=-3</t>
  </si>
  <si>
    <t>(X) Two columns are not reported, several subtotals mismatch with breakdowns</t>
  </si>
  <si>
    <t>(W) Two columns (including applicable subtotals) are not reported, but grand total mismatch with subtotals</t>
  </si>
  <si>
    <r>
      <t>The Decimals attribute in XBRL Formulae considers the number X as the interval [X  - 0.5 * 10</t>
    </r>
    <r>
      <rPr>
        <b/>
        <vertAlign val="superscript"/>
        <sz val="12"/>
        <color theme="1"/>
        <rFont val="Calibri"/>
        <family val="2"/>
        <scheme val="minor"/>
      </rPr>
      <t xml:space="preserve"> -Decimals</t>
    </r>
    <r>
      <rPr>
        <b/>
        <sz val="12"/>
        <color theme="1"/>
        <rFont val="Calibri"/>
        <family val="2"/>
        <scheme val="minor"/>
      </rPr>
      <t xml:space="preserve"> , X + 0.5 * 10 </t>
    </r>
    <r>
      <rPr>
        <b/>
        <vertAlign val="superscript"/>
        <sz val="12"/>
        <color theme="1"/>
        <rFont val="Calibri"/>
        <family val="2"/>
        <scheme val="minor"/>
      </rPr>
      <t>-Decimals</t>
    </r>
    <r>
      <rPr>
        <b/>
        <sz val="12"/>
        <color theme="1"/>
        <rFont val="Calibri"/>
        <family val="2"/>
        <scheme val="minor"/>
      </rPr>
      <t xml:space="preserve"> [     </t>
    </r>
  </si>
  <si>
    <t>(D) Breakdowns rounded to thousands and then XBRL instance created. Error of 33% introduced in breakdowns. Not best practice. Decimals =-3</t>
  </si>
  <si>
    <t xml:space="preserve">(F) Breakdowns rounded to thousands and then XBRL instance created. Error of 33% introduced in all figures. Not best practice. </t>
  </si>
  <si>
    <r>
      <t xml:space="preserve">Note the interval of </t>
    </r>
    <r>
      <rPr>
        <b/>
        <sz val="11"/>
        <color theme="1"/>
        <rFont val="Calibri"/>
        <family val="2"/>
      </rPr>
      <t>∑</t>
    </r>
    <r>
      <rPr>
        <b/>
        <i/>
        <sz val="11"/>
        <color theme="1"/>
        <rFont val="Calibri"/>
        <family val="2"/>
      </rPr>
      <t xml:space="preserve"> breakdowns </t>
    </r>
    <r>
      <rPr>
        <b/>
        <sz val="11"/>
        <color theme="1"/>
        <rFont val="Calibri"/>
        <family val="2"/>
      </rPr>
      <t>±</t>
    </r>
  </si>
  <si>
    <t>(E) Breakdowns rounded to thousands and then XBRL instance created. Error of 33% introduced in breakdowns. Not compatible with  Decimals =0</t>
  </si>
  <si>
    <t>(G) Different Decimals in the same XBRL instance document. No problem.</t>
  </si>
  <si>
    <t xml:space="preserve">Note the rules were slightly different in former approach of calculation linkbases, recognized to fall short dealing with tolerances in calculus, where: </t>
  </si>
  <si>
    <t>(H) A single cell is not reported, but still  breakdowns and total match due to large interval ( ±500 ) based on Decimals= -3</t>
  </si>
  <si>
    <t>(I) A single cell is not reported, but breakdowns and total mismatch due to small interval ( ±0.5 ) based on Decimals = 0</t>
  </si>
  <si>
    <t>http://www.eba.europa.eu/getdoc/00ec6db3-bb41-467c-acb9-8e271f617675/GL03.aspx</t>
  </si>
  <si>
    <t>Eurofiling CX-109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</si>
</sst>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3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name val="Wingdings"/>
      <charset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2"/>
      <color indexed="10"/>
      <name val="Calibri"/>
      <family val="2"/>
    </font>
    <font>
      <sz val="12"/>
      <color indexed="8"/>
      <name val="Calibri"/>
      <family val="2"/>
    </font>
    <font>
      <b/>
      <sz val="16"/>
      <color rgb="FF00B050"/>
      <name val="Wingdings"/>
      <charset val="2"/>
    </font>
    <font>
      <b/>
      <sz val="12"/>
      <color rgb="FF00B050"/>
      <name val="Calibri"/>
      <family val="2"/>
    </font>
    <font>
      <b/>
      <sz val="16"/>
      <color indexed="10"/>
      <name val="Wingdings"/>
      <charset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9"/>
      <name val="Calibri"/>
      <family val="2"/>
    </font>
    <font>
      <b/>
      <i/>
      <sz val="14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"/>
      <name val="Calibri"/>
      <family val="2"/>
    </font>
    <font>
      <sz val="11"/>
      <name val="Wingdings"/>
      <charset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1"/>
      <name val="BdE Neue Helvetica 45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164" fontId="6" fillId="0" borderId="0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3" borderId="0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5" fillId="0" borderId="1" xfId="0" applyFont="1" applyBorder="1" applyAlignment="1"/>
    <xf numFmtId="0" fontId="20" fillId="0" borderId="2" xfId="0" applyFont="1" applyBorder="1" applyAlignment="1"/>
    <xf numFmtId="164" fontId="6" fillId="0" borderId="0" xfId="0" applyNumberFormat="1" applyFont="1" applyBorder="1" applyAlignment="1"/>
    <xf numFmtId="164" fontId="5" fillId="3" borderId="0" xfId="0" applyNumberFormat="1" applyFont="1" applyFill="1" applyBorder="1" applyAlignment="1"/>
    <xf numFmtId="164" fontId="6" fillId="0" borderId="3" xfId="0" applyNumberFormat="1" applyFont="1" applyBorder="1" applyAlignment="1"/>
    <xf numFmtId="164" fontId="6" fillId="3" borderId="0" xfId="0" applyNumberFormat="1" applyFont="1" applyFill="1" applyBorder="1" applyAlignment="1"/>
    <xf numFmtId="164" fontId="6" fillId="3" borderId="3" xfId="0" applyNumberFormat="1" applyFont="1" applyFill="1" applyBorder="1" applyAlignment="1"/>
    <xf numFmtId="164" fontId="4" fillId="0" borderId="0" xfId="0" applyNumberFormat="1" applyFont="1" applyBorder="1" applyAlignment="1"/>
    <xf numFmtId="164" fontId="6" fillId="2" borderId="0" xfId="0" applyNumberFormat="1" applyFont="1" applyFill="1" applyBorder="1" applyAlignment="1"/>
    <xf numFmtId="164" fontId="5" fillId="2" borderId="0" xfId="0" applyNumberFormat="1" applyFont="1" applyFill="1" applyBorder="1" applyAlignment="1"/>
    <xf numFmtId="164" fontId="6" fillId="2" borderId="3" xfId="0" applyNumberFormat="1" applyFont="1" applyFill="1" applyBorder="1" applyAlignment="1"/>
    <xf numFmtId="164" fontId="2" fillId="3" borderId="0" xfId="0" applyNumberFormat="1" applyFont="1" applyFill="1" applyBorder="1" applyAlignment="1"/>
    <xf numFmtId="164" fontId="3" fillId="0" borderId="0" xfId="0" applyNumberFormat="1" applyFont="1" applyBorder="1" applyAlignment="1"/>
    <xf numFmtId="164" fontId="2" fillId="2" borderId="3" xfId="0" applyNumberFormat="1" applyFont="1" applyFill="1" applyBorder="1" applyAlignment="1"/>
    <xf numFmtId="164" fontId="2" fillId="3" borderId="4" xfId="0" applyNumberFormat="1" applyFont="1" applyFill="1" applyBorder="1" applyAlignment="1"/>
    <xf numFmtId="164" fontId="3" fillId="0" borderId="4" xfId="0" applyNumberFormat="1" applyFont="1" applyBorder="1" applyAlignment="1"/>
    <xf numFmtId="164" fontId="2" fillId="2" borderId="8" xfId="0" applyNumberFormat="1" applyFont="1" applyFill="1" applyBorder="1" applyAlignment="1"/>
    <xf numFmtId="0" fontId="21" fillId="0" borderId="0" xfId="0" applyFont="1"/>
    <xf numFmtId="0" fontId="22" fillId="0" borderId="0" xfId="0" applyFont="1"/>
    <xf numFmtId="0" fontId="22" fillId="3" borderId="0" xfId="0" applyFont="1" applyFill="1" applyAlignment="1">
      <alignment horizontal="right"/>
    </xf>
    <xf numFmtId="0" fontId="22" fillId="2" borderId="0" xfId="0" applyFont="1" applyFill="1"/>
    <xf numFmtId="0" fontId="22" fillId="3" borderId="0" xfId="0" applyFont="1" applyFill="1" applyAlignment="1"/>
    <xf numFmtId="0" fontId="23" fillId="3" borderId="0" xfId="0" applyFont="1" applyFill="1" applyAlignment="1">
      <alignment horizontal="right"/>
    </xf>
    <xf numFmtId="0" fontId="23" fillId="2" borderId="0" xfId="0" applyFont="1" applyFill="1"/>
    <xf numFmtId="0" fontId="24" fillId="0" borderId="0" xfId="0" applyFont="1"/>
    <xf numFmtId="0" fontId="1" fillId="0" borderId="0" xfId="0" applyFont="1"/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26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4" fontId="4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164" fontId="6" fillId="3" borderId="3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3" fillId="0" borderId="0" xfId="0" applyFont="1"/>
    <xf numFmtId="0" fontId="5" fillId="0" borderId="5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" fontId="2" fillId="0" borderId="9" xfId="0" applyNumberFormat="1" applyFont="1" applyBorder="1"/>
    <xf numFmtId="1" fontId="4" fillId="0" borderId="9" xfId="0" applyNumberFormat="1" applyFont="1" applyBorder="1"/>
    <xf numFmtId="0" fontId="3" fillId="0" borderId="9" xfId="0" applyFont="1" applyBorder="1" applyAlignment="1">
      <alignment horizontal="center"/>
    </xf>
    <xf numFmtId="1" fontId="29" fillId="0" borderId="9" xfId="0" applyNumberFormat="1" applyFont="1" applyBorder="1"/>
    <xf numFmtId="0" fontId="2" fillId="0" borderId="9" xfId="0" applyFont="1" applyBorder="1"/>
    <xf numFmtId="1" fontId="2" fillId="0" borderId="9" xfId="0" applyNumberFormat="1" applyFont="1" applyBorder="1" applyAlignment="1">
      <alignment horizontal="center"/>
    </xf>
    <xf numFmtId="1" fontId="29" fillId="0" borderId="9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3" fillId="0" borderId="0" xfId="0" applyFont="1" applyAlignment="1"/>
    <xf numFmtId="0" fontId="0" fillId="0" borderId="0" xfId="0" applyAlignment="1"/>
    <xf numFmtId="0" fontId="35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/3.0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/3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53</xdr:row>
      <xdr:rowOff>0</xdr:rowOff>
    </xdr:from>
    <xdr:to>
      <xdr:col>2</xdr:col>
      <xdr:colOff>0</xdr:colOff>
      <xdr:row>54</xdr:row>
      <xdr:rowOff>0</xdr:rowOff>
    </xdr:to>
    <xdr:pic>
      <xdr:nvPicPr>
        <xdr:cNvPr id="4" name="Picture 1" descr="Creative Commons Licens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000" y="15344775"/>
          <a:ext cx="1016000" cy="190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67</xdr:row>
      <xdr:rowOff>0</xdr:rowOff>
    </xdr:from>
    <xdr:to>
      <xdr:col>2</xdr:col>
      <xdr:colOff>0</xdr:colOff>
      <xdr:row>68</xdr:row>
      <xdr:rowOff>0</xdr:rowOff>
    </xdr:to>
    <xdr:pic>
      <xdr:nvPicPr>
        <xdr:cNvPr id="1025" name="Picture 1" descr="Creative Commons Licens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000" y="15344775"/>
          <a:ext cx="1016000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topLeftCell="A34" workbookViewId="0">
      <selection activeCell="H55" sqref="H55"/>
    </sheetView>
  </sheetViews>
  <sheetFormatPr baseColWidth="10" defaultRowHeight="15"/>
  <cols>
    <col min="1" max="1" width="5.7109375" customWidth="1"/>
    <col min="2" max="5" width="12.42578125" customWidth="1"/>
    <col min="6" max="6" width="5.7109375" customWidth="1"/>
    <col min="7" max="10" width="12.42578125" customWidth="1"/>
    <col min="11" max="11" width="5.7109375" customWidth="1"/>
    <col min="12" max="15" width="12.42578125" customWidth="1"/>
  </cols>
  <sheetData>
    <row r="1" spans="2:15" ht="18.75">
      <c r="B1" s="46" t="s">
        <v>8</v>
      </c>
      <c r="C1" s="7"/>
      <c r="D1" s="8"/>
      <c r="E1" s="7"/>
      <c r="L1" s="47" t="s">
        <v>21</v>
      </c>
      <c r="M1" s="47"/>
      <c r="N1" s="48" t="s">
        <v>22</v>
      </c>
      <c r="O1" s="49" t="s">
        <v>23</v>
      </c>
    </row>
    <row r="2" spans="2:15" ht="15.75">
      <c r="B2" s="6"/>
      <c r="C2" s="7"/>
      <c r="D2" s="8"/>
      <c r="E2" s="7"/>
      <c r="L2" s="47" t="s">
        <v>24</v>
      </c>
      <c r="M2" s="50"/>
      <c r="N2" s="51" t="s">
        <v>25</v>
      </c>
      <c r="O2" s="52" t="s">
        <v>26</v>
      </c>
    </row>
    <row r="3" spans="2:15" ht="19.5">
      <c r="B3" s="9" t="s">
        <v>6</v>
      </c>
      <c r="C3" s="10" t="s">
        <v>9</v>
      </c>
      <c r="D3" s="11" t="s">
        <v>10</v>
      </c>
      <c r="E3" s="5" t="s">
        <v>11</v>
      </c>
    </row>
    <row r="5" spans="2:15" ht="18">
      <c r="B5" s="74" t="s">
        <v>48</v>
      </c>
    </row>
    <row r="6" spans="2:15" ht="15.75">
      <c r="B6" s="27" t="s">
        <v>27</v>
      </c>
    </row>
    <row r="7" spans="2:15" ht="18.75">
      <c r="B7" s="27" t="s">
        <v>14</v>
      </c>
      <c r="J7" s="1" t="s">
        <v>15</v>
      </c>
    </row>
    <row r="8" spans="2:15">
      <c r="B8" s="53" t="s">
        <v>13</v>
      </c>
      <c r="L8" s="53" t="s">
        <v>18</v>
      </c>
    </row>
    <row r="10" spans="2:15">
      <c r="B10" s="28" t="s">
        <v>54</v>
      </c>
    </row>
    <row r="11" spans="2:15" ht="17.25">
      <c r="B11" s="28" t="s">
        <v>16</v>
      </c>
    </row>
    <row r="12" spans="2:15" s="1" customFormat="1">
      <c r="B12" s="53" t="s">
        <v>17</v>
      </c>
      <c r="J12" s="53" t="s">
        <v>28</v>
      </c>
    </row>
    <row r="13" spans="2:15" s="1" customFormat="1"/>
    <row r="15" spans="2:15" s="2" customFormat="1" ht="30.95" customHeight="1">
      <c r="B15" s="91" t="s">
        <v>12</v>
      </c>
      <c r="C15" s="92"/>
      <c r="D15" s="92"/>
      <c r="E15" s="92"/>
      <c r="G15" s="91" t="s">
        <v>19</v>
      </c>
      <c r="H15" s="92"/>
      <c r="I15" s="92"/>
      <c r="J15" s="92"/>
      <c r="L15" s="91" t="s">
        <v>20</v>
      </c>
      <c r="M15" s="92"/>
      <c r="N15" s="92"/>
      <c r="O15" s="92"/>
    </row>
    <row r="16" spans="2:15" ht="15.75">
      <c r="B16" s="75" t="s">
        <v>0</v>
      </c>
      <c r="C16" s="77" t="s">
        <v>1</v>
      </c>
      <c r="D16" s="29" t="s">
        <v>2</v>
      </c>
      <c r="E16" s="30" t="s">
        <v>3</v>
      </c>
      <c r="G16" s="75" t="s">
        <v>0</v>
      </c>
      <c r="H16" s="76" t="s">
        <v>1</v>
      </c>
      <c r="I16" s="3" t="s">
        <v>2</v>
      </c>
      <c r="J16" s="4" t="s">
        <v>3</v>
      </c>
      <c r="L16" s="75" t="s">
        <v>0</v>
      </c>
      <c r="M16" s="76" t="s">
        <v>1</v>
      </c>
      <c r="N16" s="3" t="s">
        <v>2</v>
      </c>
      <c r="O16" s="4" t="s">
        <v>3</v>
      </c>
    </row>
    <row r="17" spans="2:15" ht="15.75">
      <c r="B17" s="88">
        <v>-3</v>
      </c>
      <c r="C17" s="31">
        <f>+D17-(10^(-B17))/2</f>
        <v>833.33333333333326</v>
      </c>
      <c r="D17" s="32">
        <f>+(4000)/3</f>
        <v>1333.3333333333333</v>
      </c>
      <c r="E17" s="33">
        <f>+D17+(10^(-B17))/2</f>
        <v>1833.3333333333333</v>
      </c>
      <c r="G17" s="88">
        <v>0</v>
      </c>
      <c r="H17" s="12">
        <f t="shared" ref="H17:H19" si="0">+I17-(10^(-G17))/2</f>
        <v>1332.8333333333333</v>
      </c>
      <c r="I17" s="26">
        <f t="shared" ref="I17:I19" si="1">+(4000)/3</f>
        <v>1333.3333333333333</v>
      </c>
      <c r="J17" s="13">
        <f t="shared" ref="J17:J19" si="2">+I17+(10^(-G17))/2</f>
        <v>1333.8333333333333</v>
      </c>
      <c r="L17" s="88">
        <v>2</v>
      </c>
      <c r="M17" s="12">
        <f t="shared" ref="M17:M19" si="3">+N17-(10^(-L17))/2</f>
        <v>1333.3283333333331</v>
      </c>
      <c r="N17" s="26">
        <f t="shared" ref="N17:N19" si="4">+(4000)/3</f>
        <v>1333.3333333333333</v>
      </c>
      <c r="O17" s="13">
        <f t="shared" ref="O17:O19" si="5">+N17+(10^(-L17))/2</f>
        <v>1333.3383333333334</v>
      </c>
    </row>
    <row r="18" spans="2:15" ht="15.75">
      <c r="B18" s="88">
        <v>-3</v>
      </c>
      <c r="C18" s="31">
        <f t="shared" ref="C18:C19" si="6">+D18-(10^(-B18))/2</f>
        <v>833.33333333333326</v>
      </c>
      <c r="D18" s="32">
        <f t="shared" ref="D18:D19" si="7">+(4000)/3</f>
        <v>1333.3333333333333</v>
      </c>
      <c r="E18" s="33">
        <f t="shared" ref="E18:E19" si="8">+D18+(10^(-B18))/2</f>
        <v>1833.3333333333333</v>
      </c>
      <c r="G18" s="88">
        <v>0</v>
      </c>
      <c r="H18" s="12">
        <f t="shared" si="0"/>
        <v>1332.8333333333333</v>
      </c>
      <c r="I18" s="26">
        <f t="shared" si="1"/>
        <v>1333.3333333333333</v>
      </c>
      <c r="J18" s="13">
        <f t="shared" si="2"/>
        <v>1333.8333333333333</v>
      </c>
      <c r="L18" s="88">
        <v>2</v>
      </c>
      <c r="M18" s="12">
        <f t="shared" si="3"/>
        <v>1333.3283333333331</v>
      </c>
      <c r="N18" s="26">
        <f t="shared" si="4"/>
        <v>1333.3333333333333</v>
      </c>
      <c r="O18" s="13">
        <f t="shared" si="5"/>
        <v>1333.3383333333334</v>
      </c>
    </row>
    <row r="19" spans="2:15" ht="15.75">
      <c r="B19" s="88">
        <v>-3</v>
      </c>
      <c r="C19" s="31">
        <f t="shared" si="6"/>
        <v>833.33333333333326</v>
      </c>
      <c r="D19" s="32">
        <f t="shared" si="7"/>
        <v>1333.3333333333333</v>
      </c>
      <c r="E19" s="33">
        <f t="shared" si="8"/>
        <v>1833.3333333333333</v>
      </c>
      <c r="G19" s="88">
        <v>0</v>
      </c>
      <c r="H19" s="12">
        <f t="shared" si="0"/>
        <v>1332.8333333333333</v>
      </c>
      <c r="I19" s="26">
        <f t="shared" si="1"/>
        <v>1333.3333333333333</v>
      </c>
      <c r="J19" s="13">
        <f t="shared" si="2"/>
        <v>1333.8333333333333</v>
      </c>
      <c r="L19" s="88">
        <v>2</v>
      </c>
      <c r="M19" s="12">
        <f t="shared" si="3"/>
        <v>1333.3283333333331</v>
      </c>
      <c r="N19" s="26">
        <f t="shared" si="4"/>
        <v>1333.3333333333333</v>
      </c>
      <c r="O19" s="13">
        <f t="shared" si="5"/>
        <v>1333.3383333333334</v>
      </c>
    </row>
    <row r="20" spans="2:15">
      <c r="B20" s="89" t="s">
        <v>4</v>
      </c>
      <c r="C20" s="34">
        <f>+SUM(C17:C19)</f>
        <v>2500</v>
      </c>
      <c r="D20" s="31"/>
      <c r="E20" s="35">
        <f>+SUM(E17:E19)</f>
        <v>5500</v>
      </c>
      <c r="G20" s="89" t="s">
        <v>4</v>
      </c>
      <c r="H20" s="17">
        <f>+SUM(H17:H19)</f>
        <v>3998.5</v>
      </c>
      <c r="I20" s="14"/>
      <c r="J20" s="72">
        <f>+SUM(J17:J19)</f>
        <v>4001.5</v>
      </c>
      <c r="L20" s="89" t="s">
        <v>4</v>
      </c>
      <c r="M20" s="17">
        <f>+SUM(M17:M19)</f>
        <v>3999.9849999999997</v>
      </c>
      <c r="N20" s="14"/>
      <c r="O20" s="72">
        <f>+SUM(O17:O19)</f>
        <v>4000.0150000000003</v>
      </c>
    </row>
    <row r="21" spans="2:15">
      <c r="B21" s="89"/>
      <c r="C21" s="31"/>
      <c r="D21" s="36"/>
      <c r="E21" s="33"/>
      <c r="G21" s="89"/>
      <c r="H21" s="12"/>
      <c r="I21" s="73"/>
      <c r="J21" s="13"/>
      <c r="L21" s="89"/>
      <c r="M21" s="12"/>
      <c r="N21" s="73"/>
      <c r="O21" s="13"/>
    </row>
    <row r="22" spans="2:15" ht="15.75">
      <c r="B22" s="88">
        <v>-3</v>
      </c>
      <c r="C22" s="37">
        <f>+D22-(10^(-B22))/2</f>
        <v>3500</v>
      </c>
      <c r="D22" s="38">
        <v>4000</v>
      </c>
      <c r="E22" s="39">
        <f t="shared" ref="E22" si="9">+D22+(10^(-B22))/2</f>
        <v>4500</v>
      </c>
      <c r="G22" s="88">
        <v>0</v>
      </c>
      <c r="H22" s="21">
        <f>+I22-(10^(-G22))/2</f>
        <v>3999.5</v>
      </c>
      <c r="I22" s="18">
        <v>4000</v>
      </c>
      <c r="J22" s="22">
        <f t="shared" ref="J22" si="10">+I22+(10^(-G22))/2</f>
        <v>4000.5</v>
      </c>
      <c r="L22" s="88">
        <v>2</v>
      </c>
      <c r="M22" s="21">
        <f>+N22-(10^(-L22))/2</f>
        <v>3999.9949999999999</v>
      </c>
      <c r="N22" s="18">
        <v>4000</v>
      </c>
      <c r="O22" s="22">
        <f t="shared" ref="O22" si="11">+N22+(10^(-L22))/2</f>
        <v>4000.0050000000001</v>
      </c>
    </row>
    <row r="23" spans="2:15">
      <c r="B23" s="89"/>
      <c r="C23" s="31"/>
      <c r="D23" s="31"/>
      <c r="E23" s="33"/>
      <c r="G23" s="89"/>
      <c r="H23" s="12"/>
      <c r="I23" s="14"/>
      <c r="J23" s="13"/>
      <c r="L23" s="89"/>
      <c r="M23" s="12"/>
      <c r="N23" s="14"/>
      <c r="O23" s="13"/>
    </row>
    <row r="24" spans="2:15" ht="20.25">
      <c r="B24" s="89" t="s">
        <v>5</v>
      </c>
      <c r="C24" s="40">
        <f>+C20</f>
        <v>2500</v>
      </c>
      <c r="D24" s="41" t="str">
        <f>+IF((C24&lt;=E24),$B$3,$D$3)</f>
        <v>ü</v>
      </c>
      <c r="E24" s="42">
        <f>+E22</f>
        <v>4500</v>
      </c>
      <c r="G24" s="89" t="s">
        <v>5</v>
      </c>
      <c r="H24" s="19">
        <f>+H20</f>
        <v>3998.5</v>
      </c>
      <c r="I24" s="15" t="str">
        <f>+IF((H24&lt;=J24),$B$3,$D$3)</f>
        <v>ü</v>
      </c>
      <c r="J24" s="23">
        <f>+J22</f>
        <v>4000.5</v>
      </c>
      <c r="L24" s="89" t="s">
        <v>5</v>
      </c>
      <c r="M24" s="19">
        <f>+M20</f>
        <v>3999.9849999999997</v>
      </c>
      <c r="N24" s="15" t="str">
        <f>+IF((M24&lt;=O24),$B$3,$D$3)</f>
        <v>ü</v>
      </c>
      <c r="O24" s="23">
        <f>+O22</f>
        <v>4000.0050000000001</v>
      </c>
    </row>
    <row r="25" spans="2:15" ht="20.25">
      <c r="B25" s="90" t="s">
        <v>7</v>
      </c>
      <c r="C25" s="43">
        <f>+E20</f>
        <v>5500</v>
      </c>
      <c r="D25" s="44" t="str">
        <f>+IF((C25&gt;E25),$B$3,$D$3)</f>
        <v>ü</v>
      </c>
      <c r="E25" s="45">
        <f>+C22</f>
        <v>3500</v>
      </c>
      <c r="G25" s="90" t="s">
        <v>7</v>
      </c>
      <c r="H25" s="20">
        <f>+J20</f>
        <v>4001.5</v>
      </c>
      <c r="I25" s="16" t="str">
        <f>+IF((H25&gt;J25),$B$3,$D$3)</f>
        <v>ü</v>
      </c>
      <c r="J25" s="24">
        <f>+H22</f>
        <v>3999.5</v>
      </c>
      <c r="L25" s="90" t="s">
        <v>7</v>
      </c>
      <c r="M25" s="20">
        <f>+O20</f>
        <v>4000.0150000000003</v>
      </c>
      <c r="N25" s="16" t="str">
        <f>+IF((M25&gt;O25),$B$3,$D$3)</f>
        <v>ü</v>
      </c>
      <c r="O25" s="24">
        <f>+M22</f>
        <v>3999.9949999999999</v>
      </c>
    </row>
    <row r="28" spans="2:15" ht="45.75" customHeight="1">
      <c r="B28" s="91" t="s">
        <v>49</v>
      </c>
      <c r="C28" s="91"/>
      <c r="D28" s="91"/>
      <c r="E28" s="91"/>
      <c r="F28" s="2"/>
      <c r="G28" s="91" t="s">
        <v>52</v>
      </c>
      <c r="H28" s="91"/>
      <c r="I28" s="91"/>
      <c r="J28" s="91"/>
      <c r="K28" s="2"/>
      <c r="L28" s="91" t="s">
        <v>50</v>
      </c>
      <c r="M28" s="91"/>
      <c r="N28" s="91"/>
      <c r="O28" s="91"/>
    </row>
    <row r="29" spans="2:15" ht="15.75">
      <c r="B29" s="75" t="s">
        <v>0</v>
      </c>
      <c r="C29" s="76" t="s">
        <v>1</v>
      </c>
      <c r="D29" s="3" t="s">
        <v>2</v>
      </c>
      <c r="E29" s="4" t="s">
        <v>3</v>
      </c>
      <c r="F29" s="1"/>
      <c r="G29" s="75" t="s">
        <v>0</v>
      </c>
      <c r="H29" s="76" t="s">
        <v>1</v>
      </c>
      <c r="I29" s="3" t="s">
        <v>2</v>
      </c>
      <c r="J29" s="4" t="s">
        <v>3</v>
      </c>
      <c r="K29" s="1"/>
      <c r="L29" s="75" t="s">
        <v>0</v>
      </c>
      <c r="M29" s="76" t="s">
        <v>1</v>
      </c>
      <c r="N29" s="3" t="s">
        <v>2</v>
      </c>
      <c r="O29" s="4" t="s">
        <v>3</v>
      </c>
    </row>
    <row r="30" spans="2:15" ht="15.75">
      <c r="B30" s="88">
        <v>-3</v>
      </c>
      <c r="C30" s="31">
        <f>+D30-(10^(-B30))/2</f>
        <v>500</v>
      </c>
      <c r="D30" s="26">
        <v>1000</v>
      </c>
      <c r="E30" s="33">
        <f>+D30+(10^(-B30))/2</f>
        <v>1500</v>
      </c>
      <c r="F30" s="1"/>
      <c r="G30" s="88">
        <v>0</v>
      </c>
      <c r="H30" s="31">
        <f>+I30-(10^(-G30))/2</f>
        <v>999.5</v>
      </c>
      <c r="I30" s="26">
        <v>1000</v>
      </c>
      <c r="J30" s="33">
        <f>+I30+(10^(-G30))/2</f>
        <v>1000.5</v>
      </c>
      <c r="K30" s="1"/>
      <c r="L30" s="88">
        <v>2</v>
      </c>
      <c r="M30" s="31">
        <f>+N30-(10^(-L30))/2</f>
        <v>999.995</v>
      </c>
      <c r="N30" s="26">
        <v>1000</v>
      </c>
      <c r="O30" s="33">
        <f>+N30+(10^(-L30))/2</f>
        <v>1000.005</v>
      </c>
    </row>
    <row r="31" spans="2:15" ht="15.75">
      <c r="B31" s="88">
        <v>-3</v>
      </c>
      <c r="C31" s="31">
        <f t="shared" ref="C31:C32" si="12">+D31-(10^(-B31))/2</f>
        <v>500</v>
      </c>
      <c r="D31" s="26">
        <v>1000</v>
      </c>
      <c r="E31" s="33">
        <f t="shared" ref="E31:E32" si="13">+D31+(10^(-B31))/2</f>
        <v>1500</v>
      </c>
      <c r="F31" s="1"/>
      <c r="G31" s="88">
        <v>0</v>
      </c>
      <c r="H31" s="31">
        <f t="shared" ref="H31:H32" si="14">+I31-(10^(-G31))/2</f>
        <v>999.5</v>
      </c>
      <c r="I31" s="26">
        <v>1000</v>
      </c>
      <c r="J31" s="33">
        <f t="shared" ref="J31:J32" si="15">+I31+(10^(-G31))/2</f>
        <v>1000.5</v>
      </c>
      <c r="K31" s="1"/>
      <c r="L31" s="88">
        <v>2</v>
      </c>
      <c r="M31" s="31">
        <f t="shared" ref="M31:M32" si="16">+N31-(10^(-L31))/2</f>
        <v>999.995</v>
      </c>
      <c r="N31" s="26">
        <v>1000</v>
      </c>
      <c r="O31" s="33">
        <f t="shared" ref="O31:O32" si="17">+N31+(10^(-L31))/2</f>
        <v>1000.005</v>
      </c>
    </row>
    <row r="32" spans="2:15" ht="15.75">
      <c r="B32" s="88">
        <v>-3</v>
      </c>
      <c r="C32" s="31">
        <f t="shared" si="12"/>
        <v>500</v>
      </c>
      <c r="D32" s="26">
        <v>1000</v>
      </c>
      <c r="E32" s="33">
        <f t="shared" si="13"/>
        <v>1500</v>
      </c>
      <c r="F32" s="1"/>
      <c r="G32" s="88">
        <v>0</v>
      </c>
      <c r="H32" s="31">
        <f t="shared" si="14"/>
        <v>999.5</v>
      </c>
      <c r="I32" s="26">
        <v>1000</v>
      </c>
      <c r="J32" s="33">
        <f t="shared" si="15"/>
        <v>1000.5</v>
      </c>
      <c r="K32" s="1"/>
      <c r="L32" s="88">
        <v>2</v>
      </c>
      <c r="M32" s="31">
        <f t="shared" si="16"/>
        <v>999.995</v>
      </c>
      <c r="N32" s="26">
        <v>1000</v>
      </c>
      <c r="O32" s="33">
        <f t="shared" si="17"/>
        <v>1000.005</v>
      </c>
    </row>
    <row r="33" spans="2:15">
      <c r="B33" s="89" t="s">
        <v>4</v>
      </c>
      <c r="C33" s="17">
        <f>+SUM(C30:C32)</f>
        <v>1500</v>
      </c>
      <c r="D33" s="14"/>
      <c r="E33" s="72">
        <f>+SUM(E30:E32)</f>
        <v>4500</v>
      </c>
      <c r="F33" s="1"/>
      <c r="G33" s="89" t="s">
        <v>4</v>
      </c>
      <c r="H33" s="17">
        <f>+SUM(H30:H32)</f>
        <v>2998.5</v>
      </c>
      <c r="I33" s="14"/>
      <c r="J33" s="17">
        <f>+SUM(J30:J32)</f>
        <v>3001.5</v>
      </c>
      <c r="K33" s="1"/>
      <c r="L33" s="89" t="s">
        <v>4</v>
      </c>
      <c r="M33" s="17">
        <f>+SUM(M30:M32)</f>
        <v>2999.9850000000001</v>
      </c>
      <c r="N33" s="14"/>
      <c r="O33" s="72">
        <f>+SUM(O30:O32)</f>
        <v>3000.0149999999999</v>
      </c>
    </row>
    <row r="34" spans="2:15">
      <c r="B34" s="89"/>
      <c r="C34" s="12"/>
      <c r="D34" s="73"/>
      <c r="E34" s="13"/>
      <c r="F34" s="1"/>
      <c r="G34" s="89"/>
      <c r="H34" s="12"/>
      <c r="I34" s="25"/>
      <c r="J34" s="13"/>
      <c r="K34" s="1"/>
      <c r="L34" s="89"/>
      <c r="M34" s="12"/>
      <c r="N34" s="73"/>
      <c r="O34" s="13"/>
    </row>
    <row r="35" spans="2:15" ht="15.75">
      <c r="B35" s="88">
        <v>-3</v>
      </c>
      <c r="C35" s="37">
        <f>+D35-(10^(-B35))/2</f>
        <v>3500</v>
      </c>
      <c r="D35" s="18">
        <v>4000</v>
      </c>
      <c r="E35" s="39">
        <f t="shared" ref="E35" si="18">+D35+(10^(-B35))/2</f>
        <v>4500</v>
      </c>
      <c r="F35" s="1"/>
      <c r="G35" s="88">
        <v>0</v>
      </c>
      <c r="H35" s="37">
        <f>+I35-(10^(-G35))/2</f>
        <v>3999.5</v>
      </c>
      <c r="I35" s="18">
        <v>4000</v>
      </c>
      <c r="J35" s="39">
        <f t="shared" ref="J35" si="19">+I35+(10^(-G35))/2</f>
        <v>4000.5</v>
      </c>
      <c r="K35" s="1"/>
      <c r="L35" s="88">
        <v>2</v>
      </c>
      <c r="M35" s="37">
        <f>+N35-(10^(-L35))/2</f>
        <v>2999.9949999999999</v>
      </c>
      <c r="N35" s="18">
        <v>3000</v>
      </c>
      <c r="O35" s="39">
        <f t="shared" ref="O35" si="20">+N35+(10^(-L35))/2</f>
        <v>3000.0050000000001</v>
      </c>
    </row>
    <row r="36" spans="2:15">
      <c r="B36" s="89"/>
      <c r="C36" s="12"/>
      <c r="D36" s="14"/>
      <c r="E36" s="13"/>
      <c r="F36" s="1"/>
      <c r="G36" s="89"/>
      <c r="H36" s="12"/>
      <c r="I36" s="14"/>
      <c r="J36" s="13"/>
      <c r="K36" s="1"/>
      <c r="L36" s="89"/>
      <c r="M36" s="12"/>
      <c r="N36" s="14"/>
      <c r="O36" s="13"/>
    </row>
    <row r="37" spans="2:15" ht="19.5">
      <c r="B37" s="89" t="s">
        <v>5</v>
      </c>
      <c r="C37" s="19">
        <f>+C33</f>
        <v>1500</v>
      </c>
      <c r="D37" s="15" t="str">
        <f>+IF((C37&lt;=E37),$B$3,$D$3)</f>
        <v>ü</v>
      </c>
      <c r="E37" s="23">
        <f>+E35</f>
        <v>4500</v>
      </c>
      <c r="F37" s="1"/>
      <c r="G37" s="89" t="s">
        <v>5</v>
      </c>
      <c r="H37" s="19">
        <f>+H33</f>
        <v>2998.5</v>
      </c>
      <c r="I37" s="15" t="str">
        <f>+IF((H37&lt;=J37),$B$3,$D$3)</f>
        <v>ü</v>
      </c>
      <c r="J37" s="23">
        <f>+J35</f>
        <v>4000.5</v>
      </c>
      <c r="K37" s="1"/>
      <c r="L37" s="89" t="s">
        <v>5</v>
      </c>
      <c r="M37" s="19">
        <f>+M33</f>
        <v>2999.9850000000001</v>
      </c>
      <c r="N37" s="15" t="str">
        <f>+IF((M37&lt;=O37),$B$3,$D$3)</f>
        <v>ü</v>
      </c>
      <c r="O37" s="23">
        <f>+O35</f>
        <v>3000.0050000000001</v>
      </c>
    </row>
    <row r="38" spans="2:15" ht="19.5">
      <c r="B38" s="90" t="s">
        <v>7</v>
      </c>
      <c r="C38" s="20">
        <f>+E33</f>
        <v>4500</v>
      </c>
      <c r="D38" s="16" t="str">
        <f>+IF((C38&gt;E38),$B$3,$D$3)</f>
        <v>ü</v>
      </c>
      <c r="E38" s="24">
        <f>+C35</f>
        <v>3500</v>
      </c>
      <c r="F38" s="1"/>
      <c r="G38" s="90" t="s">
        <v>7</v>
      </c>
      <c r="H38" s="20">
        <f>+J33</f>
        <v>3001.5</v>
      </c>
      <c r="I38" s="16" t="str">
        <f>+IF((H38&gt;J38),$B$3,$D$3)</f>
        <v>ûûû</v>
      </c>
      <c r="J38" s="24">
        <f>+H35</f>
        <v>3999.5</v>
      </c>
      <c r="K38" s="1"/>
      <c r="L38" s="90" t="s">
        <v>7</v>
      </c>
      <c r="M38" s="20">
        <f>+O33</f>
        <v>3000.0149999999999</v>
      </c>
      <c r="N38" s="16" t="str">
        <f>+IF((M38&gt;O38),$B$3,$D$3)</f>
        <v>ü</v>
      </c>
      <c r="O38" s="24">
        <f>+M35</f>
        <v>2999.9949999999999</v>
      </c>
    </row>
    <row r="41" spans="2:15" ht="48" customHeight="1">
      <c r="B41" s="91" t="s">
        <v>53</v>
      </c>
      <c r="C41" s="91"/>
      <c r="D41" s="91"/>
      <c r="E41" s="91"/>
      <c r="G41" s="91" t="s">
        <v>55</v>
      </c>
      <c r="H41" s="91"/>
      <c r="I41" s="91"/>
      <c r="J41" s="91"/>
      <c r="L41" s="91" t="s">
        <v>56</v>
      </c>
      <c r="M41" s="91"/>
      <c r="N41" s="91"/>
      <c r="O41" s="91"/>
    </row>
    <row r="42" spans="2:15" ht="15.75">
      <c r="B42" s="75" t="s">
        <v>0</v>
      </c>
      <c r="C42" s="76" t="s">
        <v>1</v>
      </c>
      <c r="D42" s="3" t="s">
        <v>2</v>
      </c>
      <c r="E42" s="4" t="s">
        <v>3</v>
      </c>
      <c r="G42" s="75" t="s">
        <v>0</v>
      </c>
      <c r="H42" s="76" t="s">
        <v>1</v>
      </c>
      <c r="I42" s="3" t="s">
        <v>2</v>
      </c>
      <c r="J42" s="4" t="s">
        <v>3</v>
      </c>
      <c r="L42" s="75" t="s">
        <v>0</v>
      </c>
      <c r="M42" s="76" t="s">
        <v>1</v>
      </c>
      <c r="N42" s="3" t="s">
        <v>2</v>
      </c>
      <c r="O42" s="4" t="s">
        <v>3</v>
      </c>
    </row>
    <row r="43" spans="2:15" ht="15.75">
      <c r="B43" s="88">
        <v>-3</v>
      </c>
      <c r="C43" s="31">
        <f>+D43-(10^(-B43))/2</f>
        <v>833.33333333333326</v>
      </c>
      <c r="D43" s="26">
        <f t="shared" ref="D43:D45" si="21">+(4000)/3</f>
        <v>1333.3333333333333</v>
      </c>
      <c r="E43" s="13">
        <f>+TRUNC(D43,B43)+(10^(-B43))/2</f>
        <v>1500</v>
      </c>
      <c r="G43" s="88">
        <v>-3</v>
      </c>
      <c r="H43" s="31">
        <f>+I43-(10^(-G43))/2</f>
        <v>833.33333333333326</v>
      </c>
      <c r="I43" s="26">
        <f t="shared" ref="I43:I45" si="22">+(4000)/3</f>
        <v>1333.3333333333333</v>
      </c>
      <c r="J43" s="33">
        <f>+I43+(10^(-G43))/2</f>
        <v>1833.3333333333333</v>
      </c>
      <c r="L43" s="88">
        <v>0</v>
      </c>
      <c r="M43" s="31">
        <f>+N43-(10^(-L43))/2</f>
        <v>1332.8333333333333</v>
      </c>
      <c r="N43" s="26">
        <f t="shared" ref="N43:N45" si="23">+(4000)/3</f>
        <v>1333.3333333333333</v>
      </c>
      <c r="O43" s="33">
        <f>+N43+(10^(-L43))/2</f>
        <v>1333.8333333333333</v>
      </c>
    </row>
    <row r="44" spans="2:15" ht="15.75">
      <c r="B44" s="88">
        <v>0</v>
      </c>
      <c r="C44" s="31">
        <f t="shared" ref="C44:C45" si="24">+D44-(10^(-B44))/2</f>
        <v>1332.8333333333333</v>
      </c>
      <c r="D44" s="26">
        <f t="shared" si="21"/>
        <v>1333.3333333333333</v>
      </c>
      <c r="E44" s="13">
        <f t="shared" ref="E44:E45" si="25">+TRUNC(D44,B44)+(10^(-B44))/2</f>
        <v>1333.5</v>
      </c>
      <c r="G44" s="88">
        <v>-3</v>
      </c>
      <c r="H44" s="31">
        <f t="shared" ref="H44:H45" si="26">+I44-(10^(-G44))/2</f>
        <v>-500</v>
      </c>
      <c r="I44" s="26"/>
      <c r="J44" s="33">
        <f t="shared" ref="J44:J45" si="27">+I44+(10^(-G44))/2</f>
        <v>500</v>
      </c>
      <c r="L44" s="88">
        <v>0</v>
      </c>
      <c r="M44" s="31">
        <f t="shared" ref="M44:M45" si="28">+N44-(10^(-L44))/2</f>
        <v>-0.5</v>
      </c>
      <c r="N44" s="26"/>
      <c r="O44" s="33">
        <f t="shared" ref="O44:O45" si="29">+N44+(10^(-L44))/2</f>
        <v>0.5</v>
      </c>
    </row>
    <row r="45" spans="2:15" ht="15.75">
      <c r="B45" s="88">
        <v>2</v>
      </c>
      <c r="C45" s="31">
        <f t="shared" si="24"/>
        <v>1333.3283333333331</v>
      </c>
      <c r="D45" s="26">
        <f t="shared" si="21"/>
        <v>1333.3333333333333</v>
      </c>
      <c r="E45" s="13">
        <f t="shared" si="25"/>
        <v>1333.335</v>
      </c>
      <c r="G45" s="88">
        <v>-3</v>
      </c>
      <c r="H45" s="31">
        <f t="shared" si="26"/>
        <v>833.33333333333326</v>
      </c>
      <c r="I45" s="26">
        <f t="shared" si="22"/>
        <v>1333.3333333333333</v>
      </c>
      <c r="J45" s="33">
        <f t="shared" si="27"/>
        <v>1833.3333333333333</v>
      </c>
      <c r="L45" s="88">
        <v>0</v>
      </c>
      <c r="M45" s="31">
        <f t="shared" si="28"/>
        <v>1332.8333333333333</v>
      </c>
      <c r="N45" s="26">
        <f t="shared" si="23"/>
        <v>1333.3333333333333</v>
      </c>
      <c r="O45" s="33">
        <f t="shared" si="29"/>
        <v>1333.8333333333333</v>
      </c>
    </row>
    <row r="46" spans="2:15">
      <c r="B46" s="89" t="s">
        <v>4</v>
      </c>
      <c r="C46" s="17">
        <f>+SUM(C43:C45)</f>
        <v>3499.4949999999999</v>
      </c>
      <c r="D46" s="14"/>
      <c r="E46" s="72">
        <f>+SUM(E43:E45)</f>
        <v>4166.835</v>
      </c>
      <c r="G46" s="89" t="s">
        <v>4</v>
      </c>
      <c r="H46" s="17">
        <f>+SUM(H43:H45)</f>
        <v>1166.6666666666665</v>
      </c>
      <c r="I46" s="14"/>
      <c r="J46" s="72">
        <f>+SUM(J43:J45)</f>
        <v>4166.6666666666661</v>
      </c>
      <c r="L46" s="89" t="s">
        <v>4</v>
      </c>
      <c r="M46" s="17">
        <f>+SUM(M43:M45)</f>
        <v>2665.1666666666665</v>
      </c>
      <c r="N46" s="14"/>
      <c r="O46" s="72">
        <f>+SUM(O43:O45)</f>
        <v>2668.1666666666665</v>
      </c>
    </row>
    <row r="47" spans="2:15">
      <c r="B47" s="89"/>
      <c r="C47" s="12"/>
      <c r="D47" s="73"/>
      <c r="E47" s="13"/>
      <c r="G47" s="89"/>
      <c r="H47" s="12"/>
      <c r="I47" s="73"/>
      <c r="J47" s="13"/>
      <c r="L47" s="89"/>
      <c r="M47" s="12"/>
      <c r="N47" s="73"/>
      <c r="O47" s="13"/>
    </row>
    <row r="48" spans="2:15" ht="15.75">
      <c r="B48" s="88">
        <v>2</v>
      </c>
      <c r="C48" s="37">
        <f>+D48-(10^(-B48))/2</f>
        <v>3999.9949999999999</v>
      </c>
      <c r="D48" s="18">
        <v>4000</v>
      </c>
      <c r="E48" s="39">
        <f t="shared" ref="E48" si="30">+D48+(10^(-B48))/2</f>
        <v>4000.0050000000001</v>
      </c>
      <c r="G48" s="88">
        <v>-3</v>
      </c>
      <c r="H48" s="37">
        <f>+I48-(10^(-G48))/2</f>
        <v>3500</v>
      </c>
      <c r="I48" s="18">
        <v>4000</v>
      </c>
      <c r="J48" s="39">
        <f t="shared" ref="J48" si="31">+I48+(10^(-G48))/2</f>
        <v>4500</v>
      </c>
      <c r="L48" s="88">
        <v>0</v>
      </c>
      <c r="M48" s="37">
        <f>+N48-(10^(-L48))/2</f>
        <v>3999.5</v>
      </c>
      <c r="N48" s="18">
        <v>4000</v>
      </c>
      <c r="O48" s="39">
        <f t="shared" ref="O48" si="32">+N48+(10^(-L48))/2</f>
        <v>4000.5</v>
      </c>
    </row>
    <row r="49" spans="1:15">
      <c r="B49" s="89"/>
      <c r="C49" s="12"/>
      <c r="D49" s="14"/>
      <c r="E49" s="13"/>
      <c r="G49" s="89"/>
      <c r="H49" s="12"/>
      <c r="I49" s="14"/>
      <c r="J49" s="13"/>
      <c r="L49" s="89"/>
      <c r="M49" s="12"/>
      <c r="N49" s="14"/>
      <c r="O49" s="13"/>
    </row>
    <row r="50" spans="1:15" ht="19.5">
      <c r="B50" s="89" t="s">
        <v>5</v>
      </c>
      <c r="C50" s="19">
        <f>+C46</f>
        <v>3499.4949999999999</v>
      </c>
      <c r="D50" s="15" t="str">
        <f>+IF((C50&lt;=E50),$B$3,$D$3)</f>
        <v>ü</v>
      </c>
      <c r="E50" s="23">
        <f>+E48</f>
        <v>4000.0050000000001</v>
      </c>
      <c r="G50" s="89" t="s">
        <v>5</v>
      </c>
      <c r="H50" s="19">
        <f>+H46</f>
        <v>1166.6666666666665</v>
      </c>
      <c r="I50" s="15" t="str">
        <f>+IF((H50&lt;=J50),$B$3,$D$3)</f>
        <v>ü</v>
      </c>
      <c r="J50" s="23">
        <f>+J48</f>
        <v>4500</v>
      </c>
      <c r="L50" s="89" t="s">
        <v>5</v>
      </c>
      <c r="M50" s="19">
        <f>+M46</f>
        <v>2665.1666666666665</v>
      </c>
      <c r="N50" s="15" t="str">
        <f>+IF((M50&lt;=O50),$B$3,$D$3)</f>
        <v>ü</v>
      </c>
      <c r="O50" s="23">
        <f>+O48</f>
        <v>4000.5</v>
      </c>
    </row>
    <row r="51" spans="1:15" ht="19.5">
      <c r="B51" s="90" t="s">
        <v>7</v>
      </c>
      <c r="C51" s="20">
        <f>+E46</f>
        <v>4166.835</v>
      </c>
      <c r="D51" s="16" t="str">
        <f>+IF((C51&gt;E51),$B$3,$D$3)</f>
        <v>ü</v>
      </c>
      <c r="E51" s="24">
        <f>+C48</f>
        <v>3999.9949999999999</v>
      </c>
      <c r="G51" s="90" t="s">
        <v>7</v>
      </c>
      <c r="H51" s="20">
        <f>+J46</f>
        <v>4166.6666666666661</v>
      </c>
      <c r="I51" s="16" t="str">
        <f>+IF((H51&gt;J51),$B$3,$D$3)</f>
        <v>ü</v>
      </c>
      <c r="J51" s="24">
        <f>+H48</f>
        <v>3500</v>
      </c>
      <c r="L51" s="90" t="s">
        <v>7</v>
      </c>
      <c r="M51" s="20">
        <f>+O46</f>
        <v>2668.1666666666665</v>
      </c>
      <c r="N51" s="16" t="str">
        <f>+IF((M51&gt;O51),$B$3,$D$3)</f>
        <v>ûûû</v>
      </c>
      <c r="O51" s="24">
        <f>+M48</f>
        <v>3999.5</v>
      </c>
    </row>
    <row r="54" spans="1:15">
      <c r="A54" s="1"/>
      <c r="B54" s="1"/>
      <c r="C54" s="1" t="s">
        <v>43</v>
      </c>
      <c r="H54" s="1" t="s">
        <v>58</v>
      </c>
    </row>
  </sheetData>
  <mergeCells count="9">
    <mergeCell ref="B41:E41"/>
    <mergeCell ref="G41:J41"/>
    <mergeCell ref="L41:O41"/>
    <mergeCell ref="G15:J15"/>
    <mergeCell ref="L15:O15"/>
    <mergeCell ref="B28:E28"/>
    <mergeCell ref="G28:J28"/>
    <mergeCell ref="L28:O28"/>
    <mergeCell ref="B15:E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topLeftCell="A61" workbookViewId="0">
      <selection activeCell="G69" sqref="G69"/>
    </sheetView>
  </sheetViews>
  <sheetFormatPr baseColWidth="10" defaultRowHeight="15"/>
  <cols>
    <col min="7" max="7" width="12.140625" customWidth="1"/>
    <col min="8" max="8" width="32.28515625" customWidth="1"/>
  </cols>
  <sheetData>
    <row r="1" spans="1:8" ht="15.75">
      <c r="A1" s="1"/>
      <c r="B1" s="6" t="s">
        <v>8</v>
      </c>
      <c r="C1" s="1"/>
      <c r="D1" s="1"/>
      <c r="E1" s="1"/>
      <c r="F1" s="1"/>
      <c r="G1" s="1"/>
      <c r="H1" s="1"/>
    </row>
    <row r="2" spans="1:8" ht="15.75">
      <c r="A2" s="1"/>
      <c r="B2" s="6"/>
      <c r="C2" s="1"/>
      <c r="D2" s="1"/>
      <c r="E2" s="1"/>
      <c r="F2" s="1"/>
      <c r="G2" s="1"/>
      <c r="H2" s="1"/>
    </row>
    <row r="3" spans="1:8">
      <c r="A3" s="54" t="s">
        <v>29</v>
      </c>
      <c r="B3" s="1"/>
      <c r="C3" s="1"/>
      <c r="D3" s="1"/>
      <c r="E3" s="1"/>
      <c r="F3" s="1"/>
      <c r="G3" s="1"/>
      <c r="H3" s="2"/>
    </row>
    <row r="4" spans="1:8" ht="45.75" customHeight="1">
      <c r="A4" s="94" t="s">
        <v>30</v>
      </c>
      <c r="B4" s="95"/>
      <c r="C4" s="95"/>
      <c r="D4" s="95"/>
      <c r="E4" s="95"/>
      <c r="F4" s="95"/>
      <c r="G4" s="95"/>
      <c r="H4" s="95"/>
    </row>
    <row r="5" spans="1:8">
      <c r="A5" s="96" t="s">
        <v>57</v>
      </c>
      <c r="B5" s="97"/>
      <c r="C5" s="97"/>
      <c r="D5" s="97"/>
      <c r="E5" s="97"/>
      <c r="F5" s="97"/>
      <c r="G5" s="97"/>
      <c r="H5" s="97"/>
    </row>
    <row r="6" spans="1:8">
      <c r="A6" s="55"/>
      <c r="B6" s="56"/>
      <c r="C6" s="56"/>
      <c r="D6" s="56"/>
      <c r="E6" s="56"/>
      <c r="F6" s="56"/>
      <c r="G6" s="56"/>
      <c r="H6" s="56"/>
    </row>
    <row r="7" spans="1:8">
      <c r="A7" s="57" t="s">
        <v>31</v>
      </c>
      <c r="B7" s="1"/>
      <c r="C7" s="1"/>
      <c r="D7" s="1"/>
      <c r="E7" s="1"/>
      <c r="F7" s="1"/>
      <c r="G7" s="1"/>
      <c r="H7" s="2"/>
    </row>
    <row r="8" spans="1:8">
      <c r="A8" s="1" t="s">
        <v>32</v>
      </c>
      <c r="B8" s="1"/>
      <c r="C8" s="1"/>
      <c r="D8" s="1"/>
      <c r="E8" s="1"/>
      <c r="F8" s="1"/>
      <c r="G8" s="1"/>
      <c r="H8" s="2"/>
    </row>
    <row r="9" spans="1:8">
      <c r="A9" s="1" t="s">
        <v>33</v>
      </c>
      <c r="B9" s="1"/>
      <c r="C9" s="1"/>
      <c r="D9" s="1"/>
      <c r="E9" s="1"/>
      <c r="F9" s="1"/>
      <c r="G9" s="1"/>
      <c r="H9" s="2"/>
    </row>
    <row r="10" spans="1:8">
      <c r="A10" s="1" t="s">
        <v>34</v>
      </c>
      <c r="B10" s="1"/>
      <c r="C10" s="1"/>
      <c r="D10" s="1"/>
      <c r="E10" s="1"/>
      <c r="F10" s="1"/>
      <c r="G10" s="1"/>
      <c r="H10" s="2"/>
    </row>
    <row r="11" spans="1:8">
      <c r="A11" s="1"/>
      <c r="B11" s="58"/>
      <c r="C11" s="1"/>
      <c r="D11" s="1"/>
      <c r="E11" s="1"/>
      <c r="F11" s="1"/>
      <c r="G11" s="1"/>
      <c r="H11" s="2"/>
    </row>
    <row r="12" spans="1:8" ht="19.5">
      <c r="A12" s="1"/>
      <c r="B12" s="9" t="s">
        <v>6</v>
      </c>
      <c r="C12" s="10" t="s">
        <v>9</v>
      </c>
      <c r="D12" s="11" t="s">
        <v>10</v>
      </c>
      <c r="E12" s="5" t="s">
        <v>11</v>
      </c>
      <c r="F12" s="1"/>
      <c r="G12" s="1"/>
      <c r="H12" s="2"/>
    </row>
    <row r="13" spans="1:8">
      <c r="A13" s="1"/>
      <c r="B13" s="1"/>
      <c r="C13" s="1"/>
      <c r="D13" s="1"/>
      <c r="E13" s="1"/>
      <c r="F13" s="1"/>
      <c r="G13" s="1"/>
      <c r="H13" s="2"/>
    </row>
    <row r="14" spans="1:8">
      <c r="A14" s="59" t="s">
        <v>35</v>
      </c>
      <c r="B14" s="60">
        <v>-3</v>
      </c>
      <c r="C14" s="61" t="s">
        <v>44</v>
      </c>
      <c r="D14" s="62">
        <f>10^(-$B$14)*0.5</f>
        <v>500</v>
      </c>
      <c r="F14" s="63"/>
      <c r="G14" s="61" t="s">
        <v>51</v>
      </c>
      <c r="H14" s="62">
        <f>3*10^(-$B$14)*0.5</f>
        <v>1500</v>
      </c>
    </row>
    <row r="15" spans="1:8">
      <c r="A15" s="1"/>
      <c r="B15" s="63"/>
      <c r="C15" s="63"/>
      <c r="D15" s="63"/>
      <c r="E15" s="63"/>
      <c r="F15" s="63"/>
      <c r="G15" s="63"/>
      <c r="H15" s="64"/>
    </row>
    <row r="16" spans="1:8">
      <c r="A16" s="87" t="s">
        <v>36</v>
      </c>
      <c r="B16" s="57"/>
      <c r="C16" s="65" t="s">
        <v>37</v>
      </c>
      <c r="D16" s="66"/>
      <c r="E16" s="1"/>
      <c r="F16" s="1"/>
      <c r="G16" s="1"/>
      <c r="H16" s="64"/>
    </row>
    <row r="17" spans="1:9" ht="19.5">
      <c r="A17" s="84" t="s">
        <v>38</v>
      </c>
      <c r="B17" s="67"/>
      <c r="C17" s="79">
        <f>4000/3</f>
        <v>1333.3333333333333</v>
      </c>
      <c r="D17" s="79">
        <f t="shared" ref="D17:E19" si="0">4000/3</f>
        <v>1333.3333333333333</v>
      </c>
      <c r="E17" s="79">
        <f t="shared" si="0"/>
        <v>1333.3333333333333</v>
      </c>
      <c r="F17" s="80">
        <v>4000</v>
      </c>
      <c r="G17" s="81" t="str">
        <f>+IF(AND((C17+D17+E17-3*$D$14)&lt;=(F17+$D$14),((C17+D17+E17+3*$D$14)&gt;(F17-$D$14))),$B$12,$D$12)</f>
        <v>ü</v>
      </c>
      <c r="H17" s="93" t="s">
        <v>39</v>
      </c>
      <c r="I17" s="1"/>
    </row>
    <row r="18" spans="1:9" ht="19.5">
      <c r="A18" s="84" t="s">
        <v>38</v>
      </c>
      <c r="B18" s="67"/>
      <c r="C18" s="79">
        <f>4000/3</f>
        <v>1333.3333333333333</v>
      </c>
      <c r="D18" s="79">
        <f t="shared" si="0"/>
        <v>1333.3333333333333</v>
      </c>
      <c r="E18" s="79">
        <f t="shared" si="0"/>
        <v>1333.3333333333333</v>
      </c>
      <c r="F18" s="80">
        <v>4000</v>
      </c>
      <c r="G18" s="81" t="str">
        <f>+IF(AND((C18+D18+E18-3*$D$14)&lt;=(F18+$D$14),((C18+D18+E18+3*$D$14)&gt;(F18-$D$14))),$B$12,$D$12)</f>
        <v>ü</v>
      </c>
      <c r="H18" s="93"/>
    </row>
    <row r="19" spans="1:9" ht="19.5">
      <c r="A19" s="84" t="s">
        <v>38</v>
      </c>
      <c r="B19" s="67"/>
      <c r="C19" s="79">
        <f>4000/3</f>
        <v>1333.3333333333333</v>
      </c>
      <c r="D19" s="79">
        <f t="shared" si="0"/>
        <v>1333.3333333333333</v>
      </c>
      <c r="E19" s="79">
        <f t="shared" si="0"/>
        <v>1333.3333333333333</v>
      </c>
      <c r="F19" s="80">
        <v>4000</v>
      </c>
      <c r="G19" s="81" t="str">
        <f>+IF(AND((C19+D19+E19-3*$D$14)&lt;=(F19+$D$14),((C19+D19+E19+3*$D$14)&gt;(F19-$D$14))),$B$12,$D$12)</f>
        <v>ü</v>
      </c>
      <c r="H19" s="93"/>
    </row>
    <row r="20" spans="1:9" ht="20.25">
      <c r="A20" s="85">
        <v>12000</v>
      </c>
      <c r="B20" s="67"/>
      <c r="C20" s="80">
        <v>4000</v>
      </c>
      <c r="D20" s="80">
        <v>4000</v>
      </c>
      <c r="E20" s="80">
        <v>4000</v>
      </c>
      <c r="F20" s="82">
        <f>+A20</f>
        <v>12000</v>
      </c>
      <c r="G20" s="81" t="str">
        <f>+IF(AND((C20+D20+E20-3*$D$14)&lt;=(F20+$D$14),((C20+D20+E20+3*$D$14)&gt;(F20-$D$14))),$B$12,$D$12)</f>
        <v>ü</v>
      </c>
      <c r="H20" s="93"/>
    </row>
    <row r="21" spans="1:9" ht="19.5">
      <c r="A21" s="81" t="str">
        <f>+IF(AND((A20-$D$14)&lt;=(F20+$D$14),((A20+$D$14)&gt;(F20-$D$14))),$B$12,$D$12)</f>
        <v>ü</v>
      </c>
      <c r="B21" s="67"/>
      <c r="C21" s="81" t="str">
        <f>+IF(AND((C17+C18+C19-3*$D$14)&lt;=(C20+$D$14),((C17+C18+C19+3*$D$14)&gt;(C20-$D$14))),$B$12,$D$12)</f>
        <v>ü</v>
      </c>
      <c r="D21" s="81" t="str">
        <f>+IF(AND((D17+D18+D19-3*$D$14)&lt;=(D20+$D$14),((D17+D18+D19+3*$D$14)&gt;(D20-$D$14))),$B$12,$D$12)</f>
        <v>ü</v>
      </c>
      <c r="E21" s="81" t="str">
        <f>+IF(AND((E17+E18+E19-3*$D$14)&lt;=(E20+$D$14),((E17+E18+E19+3*$D$14)&gt;(E20-$D$14))),$B$12,$D$12)</f>
        <v>ü</v>
      </c>
      <c r="F21" s="81" t="str">
        <f>+IF(AND((F17+F18+F19-3*$D$14)&lt;=(F20+$D$14),((F17+F18+F19+3*$D$14)&gt;(F20-$D$14))),$B$12,$D$12)</f>
        <v>ü</v>
      </c>
      <c r="G21" s="83"/>
      <c r="H21" s="64"/>
    </row>
    <row r="22" spans="1:9" ht="19.5">
      <c r="A22" s="70"/>
      <c r="B22" s="67"/>
      <c r="C22" s="70"/>
      <c r="D22" s="70"/>
      <c r="E22" s="70"/>
      <c r="F22" s="70"/>
      <c r="G22" s="63"/>
      <c r="H22" s="64"/>
    </row>
    <row r="23" spans="1:9">
      <c r="A23" s="67"/>
      <c r="B23" s="67"/>
      <c r="C23" s="67"/>
      <c r="D23" s="67"/>
      <c r="E23" s="67"/>
      <c r="F23" s="67"/>
      <c r="G23" s="63"/>
      <c r="H23" s="64"/>
    </row>
    <row r="24" spans="1:9" ht="15" customHeight="1">
      <c r="A24" s="86" t="s">
        <v>36</v>
      </c>
      <c r="B24" s="68"/>
      <c r="C24" s="68" t="s">
        <v>37</v>
      </c>
      <c r="D24" s="67"/>
      <c r="E24" s="59"/>
      <c r="F24" s="60"/>
      <c r="G24" s="1"/>
      <c r="H24" s="93" t="s">
        <v>45</v>
      </c>
    </row>
    <row r="25" spans="1:9" ht="19.5">
      <c r="A25" s="84" t="s">
        <v>38</v>
      </c>
      <c r="B25" s="67"/>
      <c r="C25" s="79">
        <f>4000/3</f>
        <v>1333.3333333333333</v>
      </c>
      <c r="D25" s="79">
        <f t="shared" ref="D25:E27" si="1">4000/3</f>
        <v>1333.3333333333333</v>
      </c>
      <c r="E25" s="79">
        <f t="shared" si="1"/>
        <v>1333.3333333333333</v>
      </c>
      <c r="F25" s="80">
        <v>4000</v>
      </c>
      <c r="G25" s="81" t="str">
        <f>+IF(AND((C25+D25+E25-3*$D$14)&lt;=(F25+$D$14),((C25+D25+E25+3*$D$14)&gt;(F25-$D$14))),$B$12,$D$12)</f>
        <v>ü</v>
      </c>
      <c r="H25" s="93"/>
    </row>
    <row r="26" spans="1:9" ht="19.5">
      <c r="A26" s="84" t="s">
        <v>38</v>
      </c>
      <c r="B26" s="67"/>
      <c r="C26" s="79">
        <f>4000/3</f>
        <v>1333.3333333333333</v>
      </c>
      <c r="D26" s="79"/>
      <c r="E26" s="79">
        <f t="shared" si="1"/>
        <v>1333.3333333333333</v>
      </c>
      <c r="F26" s="80">
        <v>4000</v>
      </c>
      <c r="G26" s="81" t="str">
        <f>+IF(AND((C26+D26+E26-3*$D$14)&lt;=(F26+$D$14),((C26+D26+E26+3*$D$14)&gt;(F26-$D$14))),$B$12,$D$12)</f>
        <v>ü</v>
      </c>
      <c r="H26" s="93"/>
    </row>
    <row r="27" spans="1:9" ht="19.5">
      <c r="A27" s="84" t="s">
        <v>38</v>
      </c>
      <c r="B27" s="67"/>
      <c r="C27" s="79">
        <f>4000/3</f>
        <v>1333.3333333333333</v>
      </c>
      <c r="D27" s="79">
        <f t="shared" si="1"/>
        <v>1333.3333333333333</v>
      </c>
      <c r="E27" s="79">
        <f t="shared" si="1"/>
        <v>1333.3333333333333</v>
      </c>
      <c r="F27" s="80">
        <v>4000</v>
      </c>
      <c r="G27" s="81" t="str">
        <f>+IF(AND((C27+D27+E27-3*$D$14)&lt;=(F27+$D$14),((C27+D27+E27+3*$D$14)&gt;(F27-$D$14))),$B$12,$D$12)</f>
        <v>ü</v>
      </c>
      <c r="H27" s="93"/>
    </row>
    <row r="28" spans="1:9" ht="20.25">
      <c r="A28" s="85">
        <v>12000</v>
      </c>
      <c r="B28" s="67"/>
      <c r="C28" s="80">
        <v>4000</v>
      </c>
      <c r="D28" s="80">
        <v>4000</v>
      </c>
      <c r="E28" s="80">
        <v>4000</v>
      </c>
      <c r="F28" s="82">
        <f>+A28</f>
        <v>12000</v>
      </c>
      <c r="G28" s="81" t="str">
        <f>+IF(AND((C28+D28+E28-3*$D$14)&lt;=(F28+$D$14),((C28+D28+E28+3*$D$14)&gt;(F28-$D$14))),$B$12,$D$12)</f>
        <v>ü</v>
      </c>
      <c r="H28" s="93"/>
    </row>
    <row r="29" spans="1:9" ht="19.5">
      <c r="A29" s="81" t="str">
        <f>+IF(AND((A28-$D$14)&lt;=(F28+$D$14),((A28+$D$14)&gt;(F28-$D$14))),$B$12,$D$12)</f>
        <v>ü</v>
      </c>
      <c r="B29" s="67"/>
      <c r="C29" s="81" t="str">
        <f>+IF(AND((C25+C26+C27-3*$D$14)&lt;=(C28+$D$14),((C25+C26+C27+3*$D$14)&gt;(C28-$D$14))),$B$12,$D$12)</f>
        <v>ü</v>
      </c>
      <c r="D29" s="81" t="str">
        <f>+IF(AND((D25+D26+D27-3*$D$14)&lt;=(D28+$D$14),((D25+D26+D27+3*$D$14)&gt;(D28-$D$14))),$B$12,$D$12)</f>
        <v>ü</v>
      </c>
      <c r="E29" s="81" t="str">
        <f>+IF(AND((E25+E26+E27-3*$D$14)&lt;=(E28+$D$14),((E25+E26+E27+3*$D$14)&gt;(E28-$D$14))),$B$12,$D$12)</f>
        <v>ü</v>
      </c>
      <c r="F29" s="81" t="str">
        <f>+IF(AND((F25+F26+F27-3*$D$14)&lt;=(F28+$D$14),((F25+F26+F27+3*$D$14)&gt;(F28-$D$14))),$B$12,$D$12)</f>
        <v>ü</v>
      </c>
      <c r="G29" s="83"/>
      <c r="H29" s="93"/>
    </row>
    <row r="30" spans="1:9" ht="19.5">
      <c r="A30" s="70"/>
      <c r="B30" s="67"/>
      <c r="C30" s="70"/>
      <c r="D30" s="70"/>
      <c r="E30" s="70"/>
      <c r="F30" s="70"/>
      <c r="G30" s="63"/>
      <c r="H30" s="71"/>
    </row>
    <row r="31" spans="1:9" ht="19.5">
      <c r="A31" s="67"/>
      <c r="B31" s="67"/>
      <c r="C31" s="67"/>
      <c r="D31" s="67"/>
      <c r="E31" s="67"/>
      <c r="F31" s="70"/>
      <c r="G31" s="63"/>
      <c r="H31" s="64"/>
    </row>
    <row r="32" spans="1:9" s="1" customFormat="1">
      <c r="A32" s="86" t="s">
        <v>36</v>
      </c>
      <c r="B32" s="68"/>
      <c r="C32" s="68" t="s">
        <v>37</v>
      </c>
      <c r="D32" s="67"/>
      <c r="E32" s="59"/>
      <c r="F32" s="60"/>
      <c r="H32" s="64"/>
    </row>
    <row r="33" spans="1:8" s="1" customFormat="1" ht="19.5">
      <c r="A33" s="84" t="s">
        <v>38</v>
      </c>
      <c r="B33" s="67"/>
      <c r="C33" s="79">
        <f>4000/3</f>
        <v>1333.3333333333333</v>
      </c>
      <c r="D33" s="79"/>
      <c r="E33" s="79"/>
      <c r="F33" s="80">
        <v>4000</v>
      </c>
      <c r="G33" s="81" t="str">
        <f>+IF(AND((C33+D33+E33-3*$D$14)&lt;=(F33+$D$14),((C33+D33+E33+3*$D$14)&gt;(F33-$D$14))),$B$12,$D$12)</f>
        <v>ûûû</v>
      </c>
      <c r="H33" s="93" t="s">
        <v>46</v>
      </c>
    </row>
    <row r="34" spans="1:8" s="1" customFormat="1" ht="19.5">
      <c r="A34" s="84" t="s">
        <v>38</v>
      </c>
      <c r="B34" s="67"/>
      <c r="C34" s="79">
        <f>4000/3</f>
        <v>1333.3333333333333</v>
      </c>
      <c r="D34" s="79"/>
      <c r="E34" s="79"/>
      <c r="F34" s="80">
        <v>4000</v>
      </c>
      <c r="G34" s="81" t="str">
        <f>+IF(AND((C34+D34+E34-3*$D$14)&lt;=(F34+$D$14),((C34+D34+E34+3*$D$14)&gt;(F34-$D$14))),$B$12,$D$12)</f>
        <v>ûûû</v>
      </c>
      <c r="H34" s="93"/>
    </row>
    <row r="35" spans="1:8" s="1" customFormat="1" ht="19.5">
      <c r="A35" s="84" t="s">
        <v>38</v>
      </c>
      <c r="B35" s="67"/>
      <c r="C35" s="79">
        <f>4000/3</f>
        <v>1333.3333333333333</v>
      </c>
      <c r="D35" s="79"/>
      <c r="E35" s="79"/>
      <c r="F35" s="80">
        <v>4000</v>
      </c>
      <c r="G35" s="81" t="str">
        <f>+IF(AND((C35+D35+E35-3*$D$14)&lt;=(F35+$D$14),((C35+D35+E35+3*$D$14)&gt;(F35-$D$14))),$B$12,$D$12)</f>
        <v>ûûû</v>
      </c>
      <c r="H35" s="93"/>
    </row>
    <row r="36" spans="1:8" s="1" customFormat="1" ht="20.25">
      <c r="A36" s="85">
        <v>12000</v>
      </c>
      <c r="B36" s="67"/>
      <c r="C36" s="80">
        <v>4000</v>
      </c>
      <c r="D36" s="80">
        <v>4000</v>
      </c>
      <c r="E36" s="80">
        <v>4000</v>
      </c>
      <c r="F36" s="82">
        <f>+A36</f>
        <v>12000</v>
      </c>
      <c r="G36" s="81" t="str">
        <f>+IF(AND((C36+D36+E36-3*$D$14)&lt;=(F36+$D$14),((C36+D36+E36+3*$D$14)&gt;(F36-$D$14))),$B$12,$D$12)</f>
        <v>ü</v>
      </c>
      <c r="H36" s="93"/>
    </row>
    <row r="37" spans="1:8" s="1" customFormat="1" ht="19.5">
      <c r="A37" s="81" t="str">
        <f>+IF(AND((A36-$D$14)&lt;=(F36+$D$14),((A36+$D$14)&gt;(F36-$D$14))),$B$12,$D$12)</f>
        <v>ü</v>
      </c>
      <c r="B37" s="67"/>
      <c r="C37" s="81" t="str">
        <f>+IF(AND((C33+C34+C35-3*$D$14)&lt;=(C36+$D$14),((C33+C34+C35+3*$D$14)&gt;(C36-$D$14))),$B$12,$D$12)</f>
        <v>ü</v>
      </c>
      <c r="D37" s="81" t="str">
        <f>+IF(AND((D33+D34+D35-3*$D$14)&lt;=(D36+$D$14),((D33+D34+D35+3*$D$14)&gt;(D36-$D$14))),$B$12,$D$12)</f>
        <v>ûûû</v>
      </c>
      <c r="E37" s="81" t="str">
        <f>+IF(AND((E33+E34+E35-3*$D$14)&lt;=(E36+$D$14),((E33+E34+E35+3*$D$14)&gt;(E36-$D$14))),$B$12,$D$12)</f>
        <v>ûûû</v>
      </c>
      <c r="F37" s="81" t="str">
        <f>+IF(AND((F33+F34+F35-3*$D$14)&lt;=(F36+$D$14),((F33+F34+F35+3*$D$14)&gt;(F36-$D$14))),$B$12,$D$12)</f>
        <v>ü</v>
      </c>
      <c r="G37" s="83"/>
      <c r="H37" s="93"/>
    </row>
    <row r="38" spans="1:8" ht="19.5">
      <c r="A38" s="70"/>
      <c r="B38" s="67"/>
      <c r="C38" s="70"/>
      <c r="D38" s="70"/>
      <c r="E38" s="70"/>
      <c r="F38" s="70"/>
      <c r="G38" s="63"/>
      <c r="H38" s="71"/>
    </row>
    <row r="39" spans="1:8">
      <c r="A39" s="67"/>
      <c r="B39" s="67"/>
      <c r="C39" s="67"/>
      <c r="D39" s="67"/>
      <c r="E39" s="67"/>
      <c r="F39" s="67"/>
      <c r="G39" s="63"/>
      <c r="H39" s="64"/>
    </row>
    <row r="40" spans="1:8">
      <c r="A40" s="86" t="s">
        <v>36</v>
      </c>
      <c r="B40" s="68"/>
      <c r="C40" s="68" t="s">
        <v>37</v>
      </c>
      <c r="D40" s="67"/>
      <c r="E40" s="59"/>
      <c r="F40" s="60"/>
      <c r="G40" s="1"/>
      <c r="H40" s="64"/>
    </row>
    <row r="41" spans="1:8" ht="19.5">
      <c r="A41" s="84" t="s">
        <v>38</v>
      </c>
      <c r="B41" s="67"/>
      <c r="C41" s="79">
        <f>4000/3</f>
        <v>1333.3333333333333</v>
      </c>
      <c r="D41" s="79"/>
      <c r="E41" s="79"/>
      <c r="F41" s="80"/>
      <c r="G41" s="81" t="str">
        <f>+IF(AND((C41+D41+E41-3*$D$14)&lt;=(F41+$D$14),((C41+D41+E41+3*$D$14)&gt;(F41-$D$14))),$B$12,$D$12)</f>
        <v>ü</v>
      </c>
      <c r="H41" s="93" t="s">
        <v>47</v>
      </c>
    </row>
    <row r="42" spans="1:8" ht="19.5">
      <c r="A42" s="84" t="s">
        <v>38</v>
      </c>
      <c r="B42" s="67"/>
      <c r="C42" s="79">
        <f>4000/3</f>
        <v>1333.3333333333333</v>
      </c>
      <c r="D42" s="79"/>
      <c r="E42" s="79"/>
      <c r="F42" s="80"/>
      <c r="G42" s="81" t="str">
        <f>+IF(AND((C42+D42+E42-3*$D$14)&lt;=(F42+$D$14),((C42+D42+E42+3*$D$14)&gt;(F42-$D$14))),$B$12,$D$12)</f>
        <v>ü</v>
      </c>
      <c r="H42" s="93"/>
    </row>
    <row r="43" spans="1:8" ht="19.5">
      <c r="A43" s="84" t="s">
        <v>38</v>
      </c>
      <c r="B43" s="67"/>
      <c r="C43" s="79">
        <f>4000/3</f>
        <v>1333.3333333333333</v>
      </c>
      <c r="D43" s="79"/>
      <c r="E43" s="79"/>
      <c r="F43" s="80"/>
      <c r="G43" s="81" t="str">
        <f>+IF(AND((C43+D43+E43-3*$D$14)&lt;=(F43+$D$14),((C43+D43+E43+3*$D$14)&gt;(F43-$D$14))),$B$12,$D$12)</f>
        <v>ü</v>
      </c>
      <c r="H43" s="93"/>
    </row>
    <row r="44" spans="1:8" ht="20.25">
      <c r="A44" s="85">
        <v>12000</v>
      </c>
      <c r="B44" s="67"/>
      <c r="C44" s="80">
        <v>4000</v>
      </c>
      <c r="D44" s="80"/>
      <c r="E44" s="80"/>
      <c r="F44" s="82">
        <f>+A44</f>
        <v>12000</v>
      </c>
      <c r="G44" s="81" t="str">
        <f>+IF(AND((C44+D44+E44-3*$D$14)&lt;=(F44+$D$14),((C44+D44+E44+3*$D$14)&gt;(F44-$D$14))),$B$12,$D$12)</f>
        <v>ûûû</v>
      </c>
      <c r="H44" s="93"/>
    </row>
    <row r="45" spans="1:8" ht="19.5">
      <c r="A45" s="81" t="str">
        <f>+IF(AND((A44-$D$14)&lt;=(F44+$D$14),((A44+$D$14)&gt;(F44-$D$14))),$B$12,$D$12)</f>
        <v>ü</v>
      </c>
      <c r="B45" s="67"/>
      <c r="C45" s="81" t="str">
        <f>+IF(AND((C41+C42+C43-3*$D$14)&lt;=(C44+$D$14),((C41+C42+C43+3*$D$14)&gt;(C44-$D$14))),$B$12,$D$12)</f>
        <v>ü</v>
      </c>
      <c r="D45" s="81" t="str">
        <f>+IF(AND((D41+D42+D43-3*$D$14)&lt;=(D44+$D$14),((D41+D42+D43+3*$D$14)&gt;(D44-$D$14))),$B$12,$D$12)</f>
        <v>ü</v>
      </c>
      <c r="E45" s="81" t="str">
        <f>+IF(AND((E41+E42+E43-3*$D$14)&lt;=(E44+$D$14),((E41+E42+E43+3*$D$14)&gt;(E44-$D$14))),$B$12,$D$12)</f>
        <v>ü</v>
      </c>
      <c r="F45" s="81" t="str">
        <f>+IF(AND((F41+F42+F43-3*$D$14)&lt;=(F44+$D$14),((F41+F42+F43+3*$D$14)&gt;(F44-$D$14))),$B$12,$D$12)</f>
        <v>ûûû</v>
      </c>
      <c r="G45" s="83"/>
      <c r="H45" s="93"/>
    </row>
    <row r="46" spans="1:8" ht="19.5">
      <c r="A46" s="70"/>
      <c r="B46" s="67"/>
      <c r="C46" s="70"/>
      <c r="D46" s="70"/>
      <c r="E46" s="70"/>
      <c r="F46" s="70"/>
      <c r="G46" s="63"/>
      <c r="H46" s="7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86" t="s">
        <v>36</v>
      </c>
      <c r="B48" s="68"/>
      <c r="C48" s="68" t="s">
        <v>37</v>
      </c>
      <c r="D48" s="67"/>
      <c r="E48" s="59"/>
      <c r="F48" s="60"/>
      <c r="G48" s="1"/>
      <c r="H48" s="64"/>
    </row>
    <row r="49" spans="1:8" ht="19.5" customHeight="1">
      <c r="A49" s="84" t="s">
        <v>38</v>
      </c>
      <c r="B49" s="67"/>
      <c r="C49" s="79"/>
      <c r="D49" s="79"/>
      <c r="E49" s="79"/>
      <c r="F49" s="80"/>
      <c r="G49" s="81" t="str">
        <f>+IF(AND((C49+D49+E49-3*$D$14)&lt;=(F49+$D$14),((C49+D49+E49+3*$D$14)&gt;(F49-$D$14))),$B$12,$D$12)</f>
        <v>ü</v>
      </c>
      <c r="H49" s="93" t="s">
        <v>40</v>
      </c>
    </row>
    <row r="50" spans="1:8" ht="19.5">
      <c r="A50" s="84" t="s">
        <v>38</v>
      </c>
      <c r="B50" s="67"/>
      <c r="C50" s="79"/>
      <c r="D50" s="79"/>
      <c r="E50" s="79"/>
      <c r="F50" s="80"/>
      <c r="G50" s="81" t="str">
        <f>+IF(AND((C50+D50+E50-3*$D$14)&lt;=(F50+$D$14),((C50+D50+E50+3*$D$14)&gt;(F50-$D$14))),$B$12,$D$12)</f>
        <v>ü</v>
      </c>
      <c r="H50" s="93"/>
    </row>
    <row r="51" spans="1:8" ht="19.5">
      <c r="A51" s="84" t="s">
        <v>38</v>
      </c>
      <c r="B51" s="67"/>
      <c r="C51" s="79"/>
      <c r="D51" s="79"/>
      <c r="E51" s="79"/>
      <c r="F51" s="80"/>
      <c r="G51" s="81" t="str">
        <f>+IF(AND((C51+D51+E51-3*$D$14)&lt;=(F51+$D$14),((C51+D51+E51+3*$D$14)&gt;(F51-$D$14))),$B$12,$D$12)</f>
        <v>ü</v>
      </c>
      <c r="H51" s="93"/>
    </row>
    <row r="52" spans="1:8" ht="20.25">
      <c r="A52" s="85">
        <v>12000</v>
      </c>
      <c r="B52" s="67"/>
      <c r="C52" s="80"/>
      <c r="D52" s="80"/>
      <c r="E52" s="80"/>
      <c r="F52" s="82">
        <f>+A52</f>
        <v>12000</v>
      </c>
      <c r="G52" s="81" t="str">
        <f>+IF(AND((C52+D52+E52-3*$D$14)&lt;=(F52+$D$14),((C52+D52+E52+3*$D$14)&gt;(F52-$D$14))),$B$12,$D$12)</f>
        <v>ûûû</v>
      </c>
      <c r="H52" s="93"/>
    </row>
    <row r="53" spans="1:8" ht="19.5">
      <c r="A53" s="81" t="str">
        <f>+IF(AND((A52-$D$14)&lt;=(F52+$D$14),((A52+$D$14)&gt;(F52-$D$14))),$B$12,$D$12)</f>
        <v>ü</v>
      </c>
      <c r="B53" s="67"/>
      <c r="C53" s="81" t="str">
        <f>+IF(AND((C49+C50+C51-3*$D$14)&lt;=(C52+$D$14),((C49+C50+C51+3*$D$14)&gt;(C52-$D$14))),$B$12,$D$12)</f>
        <v>ü</v>
      </c>
      <c r="D53" s="81" t="str">
        <f>+IF(AND((D49+D50+D51-3*$D$14)&lt;=(D52+$D$14),((D49+D50+D51+3*$D$14)&gt;(D52-$D$14))),$B$12,$D$12)</f>
        <v>ü</v>
      </c>
      <c r="E53" s="81" t="str">
        <f>+IF(AND((E49+E50+E51-3*$D$14)&lt;=(E52+$D$14),((E49+E50+E51+3*$D$14)&gt;(E52-$D$14))),$B$12,$D$12)</f>
        <v>ü</v>
      </c>
      <c r="F53" s="81" t="str">
        <f>+IF(AND((F49+F50+F51-3*$D$14)&lt;=(F52+$D$14),((F49+F50+F51+3*$D$14)&gt;(F52-$D$14))),$B$12,$D$12)</f>
        <v>ûûû</v>
      </c>
      <c r="G53" s="83"/>
      <c r="H53" s="93"/>
    </row>
    <row r="54" spans="1:8" ht="19.5">
      <c r="A54" s="69"/>
      <c r="B54" s="63"/>
      <c r="C54" s="69"/>
      <c r="D54" s="69"/>
      <c r="E54" s="69"/>
      <c r="F54" s="69"/>
      <c r="G54" s="63"/>
      <c r="H54" s="7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86" t="s">
        <v>36</v>
      </c>
      <c r="B56" s="68"/>
      <c r="C56" s="68" t="s">
        <v>37</v>
      </c>
      <c r="D56" s="67"/>
      <c r="E56" s="59"/>
      <c r="F56" s="60"/>
      <c r="G56" s="57" t="s">
        <v>41</v>
      </c>
      <c r="H56" s="64"/>
    </row>
    <row r="57" spans="1:8" ht="19.5">
      <c r="A57" s="84" t="s">
        <v>38</v>
      </c>
      <c r="B57" s="67"/>
      <c r="C57" s="79"/>
      <c r="D57" s="79"/>
      <c r="E57" s="79"/>
      <c r="F57" s="80"/>
      <c r="G57" s="81" t="str">
        <f>+IF($G$56="Reported=NO","I",IF(AND((C57+D57+E57-3*$D$14)&lt;=(F57+$D$14),((C57+D57+E57+3*$D$14)&gt;(F57-$D$14))),$B$12,$D$12))</f>
        <v>I</v>
      </c>
      <c r="H57" s="93" t="s">
        <v>42</v>
      </c>
    </row>
    <row r="58" spans="1:8" ht="19.5">
      <c r="A58" s="84" t="s">
        <v>38</v>
      </c>
      <c r="B58" s="67"/>
      <c r="C58" s="79"/>
      <c r="D58" s="79"/>
      <c r="E58" s="79"/>
      <c r="F58" s="80"/>
      <c r="G58" s="81" t="str">
        <f>+IF($G$56="Reported=NO","I",IF(AND((C58+D58+E58-3*$D$14)&lt;=(F58+$D$14),((C58+D58+E58+3*$D$14)&gt;(F58-$D$14))),$B$12,$D$12))</f>
        <v>I</v>
      </c>
      <c r="H58" s="93"/>
    </row>
    <row r="59" spans="1:8" ht="19.5">
      <c r="A59" s="84" t="s">
        <v>38</v>
      </c>
      <c r="B59" s="67"/>
      <c r="C59" s="79"/>
      <c r="D59" s="79"/>
      <c r="E59" s="79"/>
      <c r="F59" s="80"/>
      <c r="G59" s="81" t="str">
        <f>+IF($G$56="Reported=NO","I",IF(AND((C59+D59+E59-3*$D$14)&lt;=(F59+$D$14),((C59+D59+E59+3*$D$14)&gt;(F59-$D$14))),$B$12,$D$12))</f>
        <v>I</v>
      </c>
      <c r="H59" s="93"/>
    </row>
    <row r="60" spans="1:8" ht="20.25">
      <c r="A60" s="85">
        <v>12000</v>
      </c>
      <c r="B60" s="67"/>
      <c r="C60" s="80"/>
      <c r="D60" s="80"/>
      <c r="E60" s="80"/>
      <c r="F60" s="82">
        <f>+A60</f>
        <v>12000</v>
      </c>
      <c r="G60" s="81" t="str">
        <f>+IF($G$56="Reported=NO","I",IF(AND((C60+D60+E60-3*$D$14)&lt;=(F60+$D$14),((C60+D60+E60+3*$D$14)&gt;(F60-$D$14))),$B$12,$D$12))</f>
        <v>I</v>
      </c>
      <c r="H60" s="93"/>
    </row>
    <row r="61" spans="1:8" ht="19.5">
      <c r="A61" s="81" t="str">
        <f>+IF(AND((A60-$D$14)&lt;=(F60+$D$14),((A60+$D$14)&gt;(F60-$D$14))),$B$12,$D$12)</f>
        <v>ü</v>
      </c>
      <c r="B61" s="67"/>
      <c r="C61" s="81" t="str">
        <f>+IF($G$56="Reported=NO","I",IF(AND((C49+C50+C51-3*$D$14)&lt;=(C52+$D$14),((C49+C50+C51+3*$D$14)&gt;(C52-$D$14))),$B$12,$D$12))</f>
        <v>I</v>
      </c>
      <c r="D61" s="81" t="str">
        <f>+IF($G$56="Reported=NO","I",IF(AND((D49+D50+D51-3*$D$14)&lt;=(D52+$D$14),((D49+D50+D51+3*$D$14)&gt;(D52-$D$14))),$B$12,$D$12))</f>
        <v>I</v>
      </c>
      <c r="E61" s="81" t="str">
        <f>+IF($G$56="Reported=NO","I",IF(AND((E49+E50+E51-3*$D$14)&lt;=(E52+$D$14),((E49+E50+E51+3*$D$14)&gt;(E52-$D$14))),$B$12,$D$12))</f>
        <v>I</v>
      </c>
      <c r="F61" s="81" t="str">
        <f>+IF($G$56="Reported=NO","I",IF(AND((F49+F50+F51-3*$D$14)&lt;=(F52+$D$14),((F49+F50+F51+3*$D$14)&gt;(F52-$D$14))),$B$12,$D$12))</f>
        <v>I</v>
      </c>
      <c r="G61" s="83"/>
      <c r="H61" s="93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78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C68" s="1" t="s">
        <v>43</v>
      </c>
      <c r="D68" s="1"/>
      <c r="E68" s="1"/>
      <c r="F68" s="1"/>
      <c r="G68" s="98" t="s">
        <v>58</v>
      </c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</sheetData>
  <mergeCells count="7">
    <mergeCell ref="H49:H53"/>
    <mergeCell ref="H57:H61"/>
    <mergeCell ref="H33:H37"/>
    <mergeCell ref="A4:H4"/>
    <mergeCell ref="H17:H20"/>
    <mergeCell ref="H24:H29"/>
    <mergeCell ref="H41:H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Decimals</vt:lpstr>
      <vt:lpstr>Proportionality</vt:lpstr>
    </vt:vector>
  </TitlesOfParts>
  <Company>Banco de España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infboi</dc:creator>
  <cp:lastModifiedBy>infboi</cp:lastModifiedBy>
  <dcterms:created xsi:type="dcterms:W3CDTF">2011-06-13T10:24:29Z</dcterms:created>
  <dcterms:modified xsi:type="dcterms:W3CDTF">2011-11-21T05:51:56Z</dcterms:modified>
</cp:coreProperties>
</file>